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10F7135F-758C-46B8-B22B-7BB6C1BB70C0}" xr6:coauthVersionLast="47" xr6:coauthVersionMax="47" xr10:uidLastSave="{00000000-0000-0000-0000-000000000000}"/>
  <bookViews>
    <workbookView xWindow="975" yWindow="0" windowWidth="26505" windowHeight="15810" tabRatio="91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66"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29"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F30" i="15"/>
  <c r="F33" i="15"/>
  <c r="N27" i="15"/>
  <c r="D24" i="15"/>
  <c r="Z27" i="15" l="1"/>
  <c r="Z24" i="15" s="1"/>
  <c r="F31" i="15"/>
  <c r="F29" i="15"/>
  <c r="AE27" i="15"/>
  <c r="AE24" i="15" s="1"/>
  <c r="R27" i="15"/>
  <c r="R24" i="15" s="1"/>
  <c r="E31" i="15"/>
  <c r="E29" i="15"/>
  <c r="V27" i="15"/>
  <c r="V24" i="15" s="1"/>
  <c r="AC28" i="15"/>
  <c r="E33" i="15"/>
  <c r="AC33" i="15"/>
  <c r="N24" i="15"/>
  <c r="F24" i="15" s="1"/>
  <c r="E30" i="15"/>
  <c r="AC30" i="15"/>
  <c r="F27" i="15" l="1"/>
  <c r="AC29" i="15"/>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<sst xmlns="http://schemas.openxmlformats.org/spreadsheetml/2006/main" count="4130" uniqueCount="720">
  <si>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</si>
  <si>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</si>
  <si>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</si>
  <si>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</si>
  <si>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</si>
  <si>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</si>
  <si>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</si>
  <si>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</si>
  <si>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</si>
  <si>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</si>
  <si>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</si>
  <si>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</si>
  <si>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</si>
  <si>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</si>
  <si>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</si>
  <si>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</si>
  <si>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</si>
  <si>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</si>
  <si>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</si>
  <si>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</si>
  <si>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</si>
  <si>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</si>
  <si>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</si>
  <si>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</si>
  <si>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</si>
  <si>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</si>
  <si>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</si>
  <si>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</si>
  <si>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</si>
  <si>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</si>
  <si>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</si>
  <si>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</si>
  <si>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</si>
  <si>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</si>
  <si>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</si>
  <si>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</si>
  <si>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</si>
  <si>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</si>
  <si>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</si>
  <si>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</si>
  <si>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</si>
  <si>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</si>
  <si>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</si>
  <si>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</si>
  <si>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</si>
  <si>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</si>
  <si>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</si>
  <si>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</si>
  <si>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</si>
  <si>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</si>
  <si>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</si>
  <si>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</si>
  <si>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</si>
  <si>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</si>
  <si>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</si>
  <si>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</si>
  <si>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</si>
  <si>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</si>
  <si>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</si>
  <si>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</si>
  <si>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</si>
  <si>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</si>
  <si>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</si>
  <si>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</si>
  <si>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</si>
  <si>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</si>
  <si>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</si>
  <si>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</si>
  <si>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</si>
  <si>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</si>
  <si>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</si>
  <si>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</si>
  <si>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</si>
  <si>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</si>
  <si>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</si>
  <si>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</si>
  <si>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</si>
  <si>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</si>
  <si>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</si>
  <si>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</si>
  <si>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</si>
  <si>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</si>
  <si>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</si>
  <si>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</si>
  <si>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</si>
  <si>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</si>
  <si>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</si>
  <si>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</si>
  <si>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</si>
  <si>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</si>
  <si>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</si>
  <si>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</si>
  <si>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</si>
  <si>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</si>
  <si>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</si>
  <si>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</si>
  <si>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</si>
  <si>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</si>
  <si>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</si>
  <si>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</si>
  <si>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</si>
  <si>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</si>
  <si>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</si>
  <si>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</si>
  <si>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</si>
  <si>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</si>
  <si>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</si>
  <si>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</si>
  <si>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</si>
  <si>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</si>
  <si>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</si>
  <si>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</si>
  <si>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</si>
  <si>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</si>
  <si>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</si>
  <si>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</si>
  <si>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</si>
  <si>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</si>
  <si>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</si>
  <si>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</si>
  <si>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</si>
  <si>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</si>
  <si>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</si>
  <si>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</si>
  <si>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</si>
  <si>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</si>
  <si>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</si>
  <si>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</si>
  <si>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</si>
  <si>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</si>
  <si>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</si>
  <si>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</si>
  <si>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</si>
  <si>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</si>
  <si>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</si>
  <si>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</si>
  <si>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</si>
  <si>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</si>
  <si>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</si>
  <si>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</si>
  <si>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</si>
  <si>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</si>
  <si>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</si>
  <si>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</si>
  <si>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</si>
  <si>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</si>
  <si>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</si>
  <si>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</si>
  <si>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</si>
  <si>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</si>
  <si>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</si>
  <si>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</si>
  <si>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</si>
  <si>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</si>
  <si>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</si>
  <si>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</si>
  <si>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</si>
  <si>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</si>
  <si>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</si>
  <si>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</si>
  <si>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</si>
  <si>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</si>
  <si>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</si>
  <si>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</si>
  <si>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</si>
  <si>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</si>
  <si>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</si>
  <si>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</si>
  <si>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</si>
  <si>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</si>
  <si>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</si>
  <si>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</si>
  <si>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</si>
  <si>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</si>
  <si>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</si>
  <si>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</si>
  <si>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</si>
  <si>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</si>
  <si>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</si>
  <si>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</si>
  <si>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</si>
  <si>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</si>
  <si>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</si>
  <si>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</si>
  <si>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</si>
  <si>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</si>
  <si>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</si>
  <si>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</si>
  <si>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</si>
  <si>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</si>
  <si>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</si>
  <si>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</si>
  <si>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</si>
  <si>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</si>
  <si>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</si>
  <si>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</si>
  <si>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</si>
  <si>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</si>
  <si>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</si>
  <si>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</si>
  <si>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</si>
  <si>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</si>
  <si>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</si>
  <si>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</si>
  <si>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</si>
  <si>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</si>
  <si>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</si>
  <si>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</si>
  <si>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</si>
  <si>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</si>
  <si>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</si>
  <si>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</si>
  <si>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</si>
  <si>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</si>
  <si>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</si>
  <si>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</si>
  <si>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</si>
  <si>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</si>
  <si>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</si>
  <si>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</si>
  <si>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</si>
  <si>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</si>
  <si>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</si>
  <si>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</si>
  <si>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</si>
  <si>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</si>
  <si>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</si>
  <si>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</si>
  <si>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</si>
  <si>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</si>
  <si>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</si>
  <si>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</si>
  <si>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</si>
  <si>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</si>
  <si>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</si>
  <si>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</si>
  <si>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</si>
  <si>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</si>
  <si>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</si>
  <si>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</si>
  <si>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</si>
  <si>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</si>
  <si>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</si>
  <si>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</si>
  <si>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</si>
  <si>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</si>
  <si>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</si>
  <si>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</si>
  <si>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</si>
  <si>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</si>
  <si>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</si>
  <si>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</si>
  <si>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</si>
  <si>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</si>
  <si>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</si>
  <si>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</si>
  <si>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</si>
  <si>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</si>
  <si>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</si>
  <si>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</si>
  <si>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</si>
  <si>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</si>
  <si>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</si>
  <si>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</si>
  <si>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</si>
  <si>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</si>
  <si>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</si>
  <si>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</si>
  <si>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</si>
  <si>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</si>
  <si>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</si>
  <si>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</si>
  <si>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</si>
  <si>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</si>
  <si>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</si>
  <si>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</si>
  <si>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</si>
  <si>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</si>
  <si>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</si>
  <si>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</si>
  <si>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</si>
  <si>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</si>
  <si>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</si>
  <si>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</si>
  <si>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</si>
  <si>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</si>
  <si>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</si>
  <si>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</si>
  <si>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</si>
  <si>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</si>
  <si>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</si>
  <si>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</si>
  <si>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</si>
  <si>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</si>
  <si>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</si>
  <si>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</si>
  <si>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</si>
  <si>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</si>
  <si>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</si>
  <si>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</si>
  <si>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</si>
  <si>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</si>
  <si>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</si>
  <si>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</si>
  <si>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</si>
  <si>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</si>
  <si>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</si>
  <si>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</si>
  <si>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</si>
  <si>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</si>
  <si>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</si>
  <si>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</si>
  <si>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</si>
  <si>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</si>
  <si>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</si>
  <si>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</si>
  <si>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</si>
  <si>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</si>
  <si>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</si>
  <si>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</si>
  <si>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</si>
  <si>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</si>
  <si>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</si>
  <si>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</si>
  <si>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</si>
  <si>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</si>
  <si>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</si>
  <si>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</si>
  <si>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</si>
  <si>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</si>
  <si>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</si>
  <si>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</si>
  <si>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</si>
  <si>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</si>
  <si>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</si>
  <si>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</si>
  <si>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</si>
  <si>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</si>
  <si>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</si>
  <si>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</si>
  <si>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</si>
  <si>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</si>
  <si>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</si>
  <si>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</si>
  <si>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</si>
  <si>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</si>
  <si>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</si>
  <si>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</si>
  <si>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</si>
  <si>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</si>
  <si>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</si>
  <si>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</si>
  <si>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</si>
  <si>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</si>
  <si>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</si>
  <si>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</si>
  <si>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</si>
  <si>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</si>
  <si>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</si>
  <si>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</si>
  <si>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</si>
  <si>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</si>
  <si>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</si>
  <si>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</si>
  <si>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</si>
  <si>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</si>
  <si>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</si>
  <si>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</si>
  <si>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</si>
  <si>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</si>
  <si>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</si>
  <si>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</si>
  <si>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</si>
  <si>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</si>
  <si>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</si>
  <si>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</si>
  <si>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</si>
  <si>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</si>
  <si>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</si>
  <si>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</si>
  <si>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</si>
  <si>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</si>
  <si>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</si>
  <si>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</si>
  <si>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</si>
  <si>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</si>
  <si>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</si>
  <si>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</si>
  <si>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</si>
  <si>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</si>
  <si>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</si>
  <si>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</si>
  <si>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</si>
  <si>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</si>
  <si>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</si>
  <si>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</si>
  <si>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</si>
  <si>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</si>
  <si>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</si>
  <si>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</si>
  <si>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</si>
  <si>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</si>
  <si>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</si>
  <si>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</si>
  <si>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</si>
  <si>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</si>
  <si>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</si>
  <si>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</si>
  <si>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</si>
  <si>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</si>
  <si>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</si>
  <si>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</si>
  <si>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</si>
  <si>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</si>
  <si>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</si>
  <si>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</si>
  <si>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</si>
  <si>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</si>
  <si>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</si>
  <si>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</si>
  <si>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</si>
  <si>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</si>
  <si>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</si>
  <si>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</si>
  <si>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</si>
  <si>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</si>
  <si>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</si>
  <si>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</si>
  <si>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</si>
  <si>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</si>
  <si>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</si>
  <si>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</si>
  <si>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</si>
  <si>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</si>
  <si>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</si>
  <si>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</si>
  <si>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</si>
  <si>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</si>
  <si>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</si>
  <si>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</si>
  <si>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</si>
  <si>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</si>
  <si>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Строительство (реконструкция) системы АИИС КУЭ подстанций АО "Электромагистраль"</t>
  </si>
  <si>
    <t>Утвержденный план</t>
  </si>
  <si>
    <t>Предложение по корректировке утвержденного плана</t>
  </si>
  <si>
    <t>M_00.0017.000017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</si>
  <si>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</si>
  <si>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</si>
  <si>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</si>
  <si>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</si>
  <si>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</si>
  <si>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</si>
  <si>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</si>
  <si>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</si>
  <si>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</si>
  <si>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</si>
  <si>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</si>
  <si>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</si>
  <si>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</si>
  <si>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</si>
  <si>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</si>
  <si>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</si>
  <si>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</si>
  <si>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</si>
  <si>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</si>
  <si>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</si>
  <si>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</si>
  <si>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</si>
  <si>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</si>
  <si>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</si>
  <si>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</si>
  <si>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</si>
  <si>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</si>
  <si>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</si>
  <si>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</si>
  <si>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</si>
  <si>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</si>
  <si>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</si>
  <si>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</si>
  <si>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</si>
  <si>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</si>
  <si>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</si>
  <si>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</si>
  <si>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</si>
  <si>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</si>
  <si>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</si>
  <si>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</si>
  <si>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</si>
  <si>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</si>
  <si>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</si>
  <si>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</si>
  <si>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</si>
  <si>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</si>
  <si>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</si>
  <si>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</si>
  <si>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</si>
  <si>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</si>
  <si>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</si>
  <si>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</si>
  <si>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</si>
  <si>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</si>
  <si>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</si>
  <si>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</si>
  <si>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</si>
  <si>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</si>
  <si>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</si>
  <si>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</si>
  <si>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</si>
  <si>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</si>
  <si>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</si>
  <si>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актуализацией сроков выхода ПУ за МПИ установленных у потребителей с учетом консолидацией электросетевых активов системообразующей сетевой организацией</t>
  </si>
  <si>
    <t>ТМЦ</t>
  </si>
  <si>
    <t>Поставка выключателей автоматических и ящиков силовых</t>
  </si>
  <si>
    <t>АО "Электромагистраль"</t>
  </si>
  <si>
    <t>Регламент определения начальной (максимальной) цены договора на закупку товаров (работ, услуг) АО "Электромагистраль"</t>
  </si>
  <si>
    <t>Разовая закупка</t>
  </si>
  <si>
    <t>ООО "ТЭС"</t>
  </si>
  <si>
    <t>-</t>
  </si>
  <si>
    <t>нет</t>
  </si>
  <si>
    <t>статья 8.5</t>
  </si>
  <si>
    <t>Руководитель инициатора закупки</t>
  </si>
  <si>
    <t>ПД</t>
  </si>
  <si>
    <t>Счет №221 от 21.10.2020</t>
  </si>
  <si>
    <t>Поставка изделий для монтажа</t>
  </si>
  <si>
    <t>ООО "Энергокомплект"</t>
  </si>
  <si>
    <t>09.12.2020</t>
  </si>
  <si>
    <t>Счет №96 от 09.12.2020</t>
  </si>
  <si>
    <t>Поставка кабельно-проводниковой продукции</t>
  </si>
  <si>
    <t>ООО "СНАБСИБЭЛЕКТРО"</t>
  </si>
  <si>
    <t>16.11.2020</t>
  </si>
  <si>
    <t>Счет №26754656 от 12.11.2020</t>
  </si>
  <si>
    <t>Поставка оборудования связи</t>
  </si>
  <si>
    <t>Акционерное общество "Телеофис"</t>
  </si>
  <si>
    <t>21.10.2020</t>
  </si>
  <si>
    <t>Счет- договор №6435 от 01.10.2020</t>
  </si>
  <si>
    <t>Поставка счетчиков</t>
  </si>
  <si>
    <t>ООО "НТД "Микроникс"</t>
  </si>
  <si>
    <t>02.11.2020</t>
  </si>
  <si>
    <t>Счет №212/03 от 02.11.2020</t>
  </si>
  <si>
    <t>Поставка трансформаторов тока</t>
  </si>
  <si>
    <t>ООО "Снабэлектрокомплект"</t>
  </si>
  <si>
    <t>07.12.2020</t>
  </si>
  <si>
    <t>Счет №12206 от 30.11.2020</t>
  </si>
  <si>
    <t>Поставка электроустановочных изделий</t>
  </si>
  <si>
    <t>Счет №26760869 от 12.11.2020</t>
  </si>
  <si>
    <t>Поставка автоматических выключателей</t>
  </si>
  <si>
    <t>Запрос котировок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</si>
  <si>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"ЭЛЕКТРОТЕХНИЧЕСКАЯ КОМПАНИЯ "ЛИДЕР"; ОБЩЕСТВО С ОГРАНИЧЕННОЙ ОТВЕТСТВЕННОСТЬЮ "ЭКСПОНЕНТА"; ОБЩЕСТВО С ОГРАНИЧЕННОЙ ОТВЕТСТВЕННОСТЬЮ "ЦЕНТР ЭНЕРГИИ"; ОБЩЕСТВО С ОГРАНИЧЕННОЙ ОТВЕТСТВЕННОСТЬЮ "СНАБСИБЭЛЕКТРО"; ОБЩЕСТВО С ОГРАНИЧЕННОЙ ОТВЕТСТВЕННОСТЬЮ "ЭНЕРГОТЭЛ"; ОБЩЕСТВО С ОГРАНИЧЕННОЙ ОТВЕТСТВЕННОСТЬЮ "ПЕТЕРБУРГ-ЭЛЕКТРО"; ОБЩЕСТВО С ОГРАНИЧЕННОЙ ОТВЕТСТВЕННОСТЬЮ "ТОРГОВО-ПРОМЫШЛЕННОЕ ОБЪЕДИНЕНИЕ "РИЛ"</t>
  </si>
  <si>
    <t>72,1272; 192,21744; 327696; 339,162; 353,71470; 360,31746; 363,654</t>
  </si>
  <si>
    <t>ООО "ЭТК "Лидер"</t>
  </si>
  <si>
    <t>да</t>
  </si>
  <si>
    <t>https://www.roseltorg.ru/</t>
  </si>
  <si>
    <t>ПД-21-00095 от 19.05.2021</t>
  </si>
  <si>
    <t>Поставка изделий для монтажа кабелей и проводов</t>
  </si>
  <si>
    <t>ОБЩЕСТВО С ОГРАНИЧЕННОЙ ОТВЕТСТВЕННОСТЬЮ "ЮЖНОУРАЛЬСКАЯ ИЗОЛЯТОРНАЯ КОМПАНИЯ"; ОБЩЕСТВО С ОГРАНИЧЕННОЙ ОТВЕТСТВЕННОСТЬЮ "ЭНЕРГОТЭЛ"; ОБЩЕСТВО С ОГРАНИЧЕННОЙ ОТВЕТСТВЕННОСТЬЮ ТОРГОВЫЙ ДОМ "ЭНЕРГОПРОМ"</t>
  </si>
  <si>
    <t>266,076; 299,39120; 357,635</t>
  </si>
  <si>
    <t>ООО "ЮИК"</t>
  </si>
  <si>
    <t>ПД-21-00131 от 19.06.2021</t>
  </si>
  <si>
    <t>Поставка метизов</t>
  </si>
  <si>
    <t>ОБЩЕСТВО С ОГРАНИЧЕННОЙ ОТВЕТСТВЕННОСТЬЮ "ВОРОНЕЖПРОММЕТИЗ"; ОБЩЕСТВО С ОГРАНИЧЕННОЙ ОТВЕТСТВЕННОСТЬЮ "ТОРГОВЫЙ ДОМ "МЕТИЗ-МАСТЕР"; ОБЩЕСТВО С ОГРАНИЧЕННОЙ ОТВЕТСТВЕННОСТЬЮ "МЕТИЗ-МАРКЕТ"</t>
  </si>
  <si>
    <t>104,22680; 104,34771</t>
  </si>
  <si>
    <t>ОБЩЕСТВО С ОГРАНИЧЕННОЙ ОТВЕТСТВЕННОСТЬЮ "ВОРОНЕЖПРОММЕТИЗ"</t>
  </si>
  <si>
    <t>Общество с ограниченной ответственностью  "ТОРГОВЫЙ ДОМ "МЕТИЗ-МАСТЕР"</t>
  </si>
  <si>
    <t>ПД-21-00094 от 19.05.2021</t>
  </si>
  <si>
    <t>Поставка оборудования телемеханики и средств связи</t>
  </si>
  <si>
    <t>ОБЩЕСТВО С ОГРАНИЧЕННОЙ ОТВЕТСТВЕННОСТЬЮ "КОМПСТАР"; ОБЩЕСТВО С ОГРАНИЧЕННОЙ ОТВЕТСТВЕННОСТЬЮ "ТЕРРА"</t>
  </si>
  <si>
    <t>ОБЩЕСТВО С ОГРАНИЧЕННОЙ ОТВЕТСТВЕННОСТЬЮ "КОМПСТАР"</t>
  </si>
  <si>
    <t>ОБЩЕСТВО С ОГРАНИЧЕННОЙ ОТВЕТСТВЕННОСТЬЮ "ТЕРРА"</t>
  </si>
  <si>
    <t>ООО "ТЕРРА"</t>
  </si>
  <si>
    <t>ПД-21-00093 от 19.05.2021</t>
  </si>
  <si>
    <t>ОБЩЕСТВО С ОГРАНИЧЕННОЙ ОТВЕТСТВЕННОСТЬЮ "НИЖЕГОРОДСКИЙ ТОРГОВЫЙ ДОМ "МИКРОНИКС"; ОБЩЕСТВО С ОГРАНИЧЕННОЙ ОТВЕТСТВЕННОСТЬЮ "ЭЛЛАЙН"; ОБЩЕСТВО С ОГРАНИЧЕННОЙ ОТВЕТСТВЕННОСТЬЮ "СИСТЕМЫ ЭЛЕКТРОУЧЕТА-24"; ОБЩЕСТВО С ОГРАНИЧЕННОЙ ОТВЕТСТВЕННОСТЬЮ "ТЕХСНАБ"; ОБЩЕСТВО С ОГРАНИЧЕННОЙ ОТВЕТСТВЕННОСТЬЮ "МЕТЕР-ТРЕЙДИНГ"; ОБЩЕСТВО С ОГРАНИЧЕННОЙ ОТВЕТСТВЕННОСТЬЮ "ЭЛЕКТРОКОМПЛЕКТ"</t>
  </si>
  <si>
    <t>247,13533; 265,833; 267,00550; 271,77750</t>
  </si>
  <si>
    <t>ОБЩЕСТВО С ОГРАНИЧЕННОЙ ОТВЕТСТВЕННОСТЬЮ "МЕТЕР-ТРЕЙДИНГ"; ОБЩЕСТВО С ОГРАНИЧЕННОЙ ОТВЕТСТВЕННОСТЬЮ "ЭЛЕКТРОКОМПЛЕКТ"</t>
  </si>
  <si>
    <t>ПД-21-00114 от 04.06.2022</t>
  </si>
  <si>
    <t>Поставка электротехнических изделий</t>
  </si>
  <si>
    <t>ОБЩЕСТВО С ОГРАНИЧЕННОЙ ОТВЕТСТВЕННОСТЬЮ ТОРГОВЫЙ ДОМ "ЭНЕРГОПРОМ"; ОБЩЕСТВО С ОГРАНИЧЕННОЙ ОТВЕТСТВЕННОСТЬЮ "ПРОИЗВОДСТВЕННО КОММЕРЧЕСКАЯ ФИРМА "ЭЛТЕХКОМ"; ОБЩЕСТВО С ОГРАНИЧЕННОЙ ОТВЕТСТВЕННОСТЬЮ "ЭНЕРГОТЭЛ"; ОБЩЕСТВО С ОГРАНИЧЕННОЙ ОТВЕТСТВЕННОСТЬЮ "ЭЛЕКТРОТЕХНИЧЕСКАЯ КОМПАНИЯ "ЛИДЕР"; ОБЩЕСТВО С ОГРАНИЧЕННОЙ ОТВЕТСТВЕННОСТЬЮ "ЭНЕРГОКОМПЛЕКТ"</t>
  </si>
  <si>
    <t>445,169;500,510;524,45106</t>
  </si>
  <si>
    <t>ОБЩЕСТВО С ОГРАНИЧЕННОЙ ОТВЕТСТВЕННОСТЬЮ "ЭЛЕКТРОТЕХНИЧЕСКАЯ КОМПАНИЯ "ЛИДЕР"; ОБЩЕСТВО С ОГРАНИЧЕННОЙ ОТВЕТСТВЕННОСТЬЮ "ЭНЕРГОКОМПЛЕКТ"</t>
  </si>
  <si>
    <t>ООО ТД "Энергопром"</t>
  </si>
  <si>
    <t>ПД-21-00090 от 11.05.2021</t>
  </si>
  <si>
    <t>Поставка БОКСА ЩРН-П-12 МОДУЛЕЙ НАВЕСНОГО ПЛАСТИК IP40</t>
  </si>
  <si>
    <t>Счет №71 от 14.05.2021</t>
  </si>
  <si>
    <t>Поставка кабеля</t>
  </si>
  <si>
    <t>ООО "ТД "Электротехмонтаж"</t>
  </si>
  <si>
    <t>19.05.2021</t>
  </si>
  <si>
    <t>Счет № 602/4411779/601 от 23.04.2021</t>
  </si>
  <si>
    <t>Поставка микропроцессорного терминала релейной защиты БЗП-02</t>
  </si>
  <si>
    <t>ООО НПП "Микропроцессорные технологии"</t>
  </si>
  <si>
    <t>26.04.2021</t>
  </si>
  <si>
    <t>Счет №Сч\002026\10\2021 от 08.10.2021</t>
  </si>
  <si>
    <t>Поставка оборудования TELEOFIS</t>
  </si>
  <si>
    <t>11.10.2021</t>
  </si>
  <si>
    <t>Счет №135 от 09.06.2021</t>
  </si>
  <si>
    <t>Поставка розетки</t>
  </si>
  <si>
    <t>09.06.2021</t>
  </si>
  <si>
    <t>Счет№29446609 от 29.06.2021</t>
  </si>
  <si>
    <t>Поставка счетчиков СЭБ</t>
  </si>
  <si>
    <t>19.07.2021</t>
  </si>
  <si>
    <t>Счет №110/03 от 02.06.2021</t>
  </si>
  <si>
    <t>ООО "Промэко"</t>
  </si>
  <si>
    <t>02.06.2021</t>
  </si>
  <si>
    <t>Счет №14848 от 22.04.2021</t>
  </si>
  <si>
    <t>Поставка шин к трансформаторам тока</t>
  </si>
  <si>
    <t>28.04.2021</t>
  </si>
  <si>
    <t>Счет №18093 от 19.05.2021</t>
  </si>
  <si>
    <t>Поставка счетчиков РИМ</t>
  </si>
  <si>
    <t>ООО "РимТехэнерго"</t>
  </si>
  <si>
    <t>411,98</t>
  </si>
  <si>
    <t>Счет 07; ПД-21-00158 от 29.06.2021</t>
  </si>
  <si>
    <t>24.05.2021</t>
  </si>
  <si>
    <t>Поставка корпуса полиэстероного</t>
  </si>
  <si>
    <t>ООО "ВсеИнструменты.ру"</t>
  </si>
  <si>
    <t>статья 8.7 Положения о закупке</t>
  </si>
  <si>
    <t>Счет №2203-140900-18687 от 22.03.2022</t>
  </si>
  <si>
    <t>Поставка счетчиков ПСЧ;</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</si>
  <si>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</si>
  <si>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ООО "КОМПАНИЯ "ЭЛТОРГ"</t>
  </si>
  <si>
    <t>466,40;
469,44</t>
  </si>
  <si>
    <t>ОБЩЕСТВО С ОГРАНИЧЕННОЙ ОТВЕТСТВЕННОСТЬЮ "ЭЛЕКТРОКОМПЛЕКТ"</t>
  </si>
  <si>
    <t>ООО "Электрокомплект";</t>
  </si>
  <si>
    <t>ПД-22-00142 от 03.06.2022</t>
  </si>
  <si>
    <t>Поставка кабельно-проводниковой продукции;</t>
  </si>
  <si>
    <t>ОБЩЕСТВО С ОГРАНИЧЕННОЙ ОТВЕТСТВЕННОСТЬЮ "ЭТМ";
ОБЩЕСТВО С ОГРАНИЧЕННОЙ ОТВЕТСТВЕННОСТЬЮ "СНАБСИБЭЛЕКТРО";
ОБЩЕСТВО С ОГРАНИЧЕННОЙ ОТВЕТСТВЕННОСТЬЮ "ДИНАМИКА";
ОБЩЕСТВО С ОГРАНИЧЕННОЙ ОТВЕТСТВЕННОСТЬЮ "ВМБ"</t>
  </si>
  <si>
    <t>666,90;
670,76;
682,32;
701,60</t>
  </si>
  <si>
    <t>ОБЩЕСТВО С ОГРАНИЧЕННОЙ ОТВЕТСТВЕННОСТЬЮ "ЭТМ"</t>
  </si>
  <si>
    <t>ОБЩЕСТВО С ОГРАНИЧЕННОЙ ОТВЕТСТВЕННОСТЬЮ "ЭТМ";</t>
  </si>
  <si>
    <t>ПД-22-00148 от 10.06.2022</t>
  </si>
  <si>
    <t xml:space="preserve">Поставка оборудования связи; </t>
  </si>
  <si>
    <t>АКЦИОНЕРНОЕ ОБЩЕСТВО "ТЕЛЕОФИС";
ОБЩЕСТВО С ОГРАНИЧЕННОЙ ОТВЕТСТВЕННОСТЬЮ "ИНФЛЕКС"</t>
  </si>
  <si>
    <t>149,91;
159,49</t>
  </si>
  <si>
    <t>АКЦИОНЕРНОЕ ОБЩЕСТВО "ТЕЛЕОФИС"</t>
  </si>
  <si>
    <t>АКЦИОНЕРНОЕ ОБЩЕСТВО "ТЕЛЕОФИС";</t>
  </si>
  <si>
    <t>ПД-22-00123 от 18.05.2022</t>
  </si>
  <si>
    <t>Поставка трансформаторов тока;</t>
  </si>
  <si>
    <t>ИП ГУНДРОВ СЕРГЕЙ АЛЕКСАНДРОВИЧ;
ОБЩЕСТВО С ОГРАНИЧЕННОЙ ОТВЕТСТВЕННОСТЬЮ "ПРОФЭНЕРГО"</t>
  </si>
  <si>
    <t>68,12;
69,08</t>
  </si>
  <si>
    <t>ИП ГУНДРОВ СЕРГЕЙ АЛЕКСАНДРОВИЧ</t>
  </si>
  <si>
    <t>ИП ГУНДРОВ СЕРГЕЙ АЛЕКСАНДРОВИЧ;</t>
  </si>
  <si>
    <t>ПД-22-00127 от 24.05.2022</t>
  </si>
  <si>
    <t>Поставка автоматических выключателей;</t>
  </si>
  <si>
    <t>ООО "НТП ИНДУСТРИАЛЬНЫЕ СИСТЕМЫ";</t>
  </si>
  <si>
    <t>Счет №4563 от 03.06.2022</t>
  </si>
  <si>
    <t>Поставка приборов учета;</t>
  </si>
  <si>
    <t>ООО "Терра Импэкс";</t>
  </si>
  <si>
    <t>Счет №4880801/04 от 28.06.2022</t>
  </si>
  <si>
    <t>Поставка электроаппаратуры;</t>
  </si>
  <si>
    <t>ООО ТД "Энергопром";</t>
  </si>
  <si>
    <t>Счет №4 от 05.04.2022</t>
  </si>
  <si>
    <t>09.03.2023</t>
  </si>
  <si>
    <t>Счет №1667 от 09.03.2023</t>
  </si>
  <si>
    <t>Поставка бокса навесного</t>
  </si>
  <si>
    <t>29.05.2023</t>
  </si>
  <si>
    <t>Счет №2302-100111-69913 от 29.05.2023</t>
  </si>
  <si>
    <t>ООО "Энергомир"</t>
  </si>
  <si>
    <t>16.05.2023</t>
  </si>
  <si>
    <t>Счет №17 от 16.05.2023</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</si>
  <si>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</si>
  <si>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ОБЩЕСТВО С ОГРАНИЧЕННОЙ ОТВЕТСТВЕННОСТЬЮ "СИСТЕМЫ ЭЛЕКТРОУЧЕТА-24"; ОБЩЕСТВО С ОГРАНИЧЕННОЙ ОТВЕТСТВЕННОСТЬЮ "ТОРГОВЫЙ ДОМ "ОПЫТНЫЙ ЗАВОД;  ЭНЕРГООБОРУДОВАНИЯ"</t>
  </si>
  <si>
    <t>145,540; 146,355; 152,078</t>
  </si>
  <si>
    <t>не известно</t>
  </si>
  <si>
    <t>228</t>
  </si>
  <si>
    <t>ООО «Электрокомплект»</t>
  </si>
  <si>
    <t>ПД-23-00200 от 13.06.2023</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</si>
  <si>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</si>
  <si>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ОБЩЕСТВО С ОГРАНИЧЕННОЙ ОТВЕТСТВЕННОСТЬЮ "СИСТЕМЫ ЭЛЕКТРОУЧЕТА-24"
ОБЩЕСТВО С ОГРАНИЧЕННОЙ ОТВЕТСТВЕННОСТЬЮ "ТЕХСНАБ"</t>
  </si>
  <si>
    <t>206,875
210,945
210,3</t>
  </si>
  <si>
    <t>206,875
209,945
210,3</t>
  </si>
  <si>
    <t>ООО "Электрокомплект"</t>
  </si>
  <si>
    <t>ПД-24-00112 от 29.05.2024</t>
  </si>
  <si>
    <t>Поставка оборудования связи TELEOFIS</t>
  </si>
  <si>
    <t>Сравнение цен</t>
  </si>
  <si>
    <t>Акционерное общество "Телеофис"
ИП Митрохин Вадим Сергеевич</t>
  </si>
  <si>
    <t>26,417
39,194</t>
  </si>
  <si>
    <t>5.6.10</t>
  </si>
  <si>
    <t>05.04.2024</t>
  </si>
  <si>
    <t>Счет №2330 от 05.04.2024</t>
  </si>
  <si>
    <t>Поставка комплектующих изделий</t>
  </si>
  <si>
    <t>АО "Чип и Дип"
ООО ТД "Энергопром"
ООО Торговый Дом "ВАРВАРА"</t>
  </si>
  <si>
    <t>7,56667
8,10
10,29167</t>
  </si>
  <si>
    <t>АО "Чип и Дип"</t>
  </si>
  <si>
    <t xml:space="preserve">Счет №13292045 от 15.05.2024 </t>
  </si>
  <si>
    <t>Поставка средств связи</t>
  </si>
  <si>
    <t>АО Телеофис
ООО Радиофид системы</t>
  </si>
  <si>
    <t>75,89
58,133</t>
  </si>
  <si>
    <t>ООО Радиофид системы</t>
  </si>
  <si>
    <t>АО Телеофис</t>
  </si>
  <si>
    <t>ROSSETI23042500019</t>
  </si>
  <si>
    <t>ПД-25-00186 от 16.06.2025</t>
  </si>
  <si>
    <t>Поставка изделий для монтажа кабеля</t>
  </si>
  <si>
    <t>ООО "Торговый дом "Энерготэл"</t>
  </si>
  <si>
    <t>Счет №1938 от 24.06.2022</t>
  </si>
  <si>
    <t>1.2.3.1 «Установка приборов учета, класс напряжения 0,22 (0,4) кВ,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</si>
  <si>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</si>
  <si>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</si>
  <si>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</si>
  <si>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см. комментарии ниже по этапам</t>
  </si>
  <si>
    <t>Смещение сроков реализации инвестиционного проекта обусловлено актуализацией сроков выхода ПУ за МПИ установленных у потребителей с учетом консолидацией электросетевых активов системообразующей сетевой организацией</t>
  </si>
  <si>
    <t>г. Новосибирск</t>
  </si>
  <si>
    <t>не требуется</t>
  </si>
  <si>
    <t>не относится</t>
  </si>
  <si>
    <t>+</t>
  </si>
  <si>
    <t xml:space="preserve">1. Предоставление минимального функционала интеллектуальных систем учета электрической энергии (мощности) субъектам электроэнергетики или потребителям электрической энергии (мощности) согласно требований законодательства:
 - Федеральный закон от 27.12.2018 № 522-ФЗ;
 - Постановление Правительства РФ от 04.05.2012 № 442.
</t>
  </si>
  <si>
    <t>Установка новых и замена существующих ПУ у которых вышел срок МПИ.</t>
  </si>
  <si>
    <t>ПС 220 кВ Дружная;ПС 220 кВ Восточная;ПС 220 кВ Южная;ПС 220 кВ Чулымская;ПС 220 кВ Строительная;ПС 220 кВ Татарская;ПС 220 кВ Урожай;ПС 220 кВ Правобережная;ПС 220 кВ Тулинская</t>
  </si>
  <si>
    <t>65,13 тыс. руб. с НДС на 1 точку учета</t>
  </si>
  <si>
    <t>Выделение этапов не предусмотрено</t>
  </si>
  <si>
    <t>Федеральный закон от 27.12.2018 N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</si>
  <si>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1С, 2П</t>
  </si>
  <si>
    <t>2;4</t>
  </si>
  <si>
    <t>Сибирский Федеральный округ, Новосибирская область, г. Новосибирск</t>
  </si>
  <si>
    <t>1;2;3;4</t>
  </si>
  <si>
    <t>2;3</t>
  </si>
  <si>
    <t>Поставка трансформаторов типа ТТН, ТШП, Т-0,66, ящиков с понижающим трансформатором</t>
  </si>
  <si>
    <t>Сравнение цен в электронной форме</t>
  </si>
  <si>
    <t>ООО "Сибэлектроторг"</t>
  </si>
  <si>
    <t>ROSSETI21072500005</t>
  </si>
  <si>
    <t>Счет №542 от 05.08.2025</t>
  </si>
  <si>
    <t>24%</t>
  </si>
  <si>
    <t>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</si>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</sst>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691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692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697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698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698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698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698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698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699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698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698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698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700</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698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16.607066196880069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t="s">
        <v>424</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2.4281363832296918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2.1332021168788353</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8" t="s">
        <v>9</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7" t="str">
        <f>'1. паспорт местоположение'!A9:C9</f>
        <v>Акционерное общество "Электромагистраль"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32" ht="18.75" customHeight="1" x14ac:dyDescent="0.25">
      <c r="A9" s="446" t="s">
        <v>8</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7" t="str">
        <f>'1. паспорт местоположение'!A12:C12</f>
        <v>M_00.0017.000017</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32" x14ac:dyDescent="0.25">
      <c r="A12" s="446" t="s">
        <v>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7" t="str">
        <f>'1. паспорт местоположение'!A15:C15</f>
        <v>Строительство (реконструкция) системы АИИС КУЭ подстанций АО "Электромагистраль"</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32" ht="15.75" customHeight="1" x14ac:dyDescent="0.25">
      <c r="A15" s="446" t="s">
        <v>5</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2"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F16" s="204"/>
    </row>
    <row r="18" spans="1:34" x14ac:dyDescent="0.25">
      <c r="A18" s="454" t="s">
        <v>389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20" spans="1:34" ht="33" customHeight="1" x14ac:dyDescent="0.25">
      <c r="A20" s="450" t="s">
        <v>183</v>
      </c>
      <c r="B20" s="440" t="s">
        <v>182</v>
      </c>
      <c r="C20" s="440" t="s">
        <v>439</v>
      </c>
      <c r="D20" s="440"/>
      <c r="E20" s="453" t="s">
        <v>505</v>
      </c>
      <c r="F20" s="453"/>
      <c r="G20" s="440" t="s">
        <v>447</v>
      </c>
      <c r="H20" s="439">
        <v>2025</v>
      </c>
      <c r="I20" s="439"/>
      <c r="J20" s="439"/>
      <c r="K20" s="439"/>
      <c r="L20" s="439">
        <v>2026</v>
      </c>
      <c r="M20" s="439"/>
      <c r="N20" s="439"/>
      <c r="O20" s="439"/>
      <c r="P20" s="439">
        <v>2027</v>
      </c>
      <c r="Q20" s="439"/>
      <c r="R20" s="439"/>
      <c r="S20" s="439"/>
      <c r="T20" s="439">
        <v>2028</v>
      </c>
      <c r="U20" s="439"/>
      <c r="V20" s="439"/>
      <c r="W20" s="439"/>
      <c r="X20" s="439">
        <v>2029</v>
      </c>
      <c r="Y20" s="439"/>
      <c r="Z20" s="439"/>
      <c r="AA20" s="439"/>
      <c r="AB20" s="455" t="s">
        <v>181</v>
      </c>
      <c r="AC20" s="455"/>
      <c r="AD20" s="202"/>
      <c r="AE20" s="439">
        <v>2030</v>
      </c>
      <c r="AF20" s="439"/>
      <c r="AG20" s="439"/>
      <c r="AH20" s="439"/>
    </row>
    <row r="21" spans="1:34" ht="99.75" customHeight="1" x14ac:dyDescent="0.25">
      <c r="A21" s="451"/>
      <c r="B21" s="440"/>
      <c r="C21" s="440"/>
      <c r="D21" s="440"/>
      <c r="E21" s="453"/>
      <c r="F21" s="453"/>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55"/>
      <c r="AC21" s="455"/>
      <c r="AE21" s="440" t="s">
        <v>1</v>
      </c>
      <c r="AF21" s="440"/>
      <c r="AG21" s="440" t="s">
        <v>444</v>
      </c>
      <c r="AH21" s="440"/>
    </row>
    <row r="22" spans="1:34" ht="89.25" customHeight="1" x14ac:dyDescent="0.25">
      <c r="A22" s="452"/>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13.783057087686673</v>
      </c>
      <c r="D24" s="261">
        <f t="shared" ref="D24:G24" si="0">D25+D26+D27+D32+D33</f>
        <v>16.607066196880069</v>
      </c>
      <c r="E24" s="262">
        <f>J24+N24+R24+V24+Z24+AE24</f>
        <v>13.452575474880032</v>
      </c>
      <c r="F24" s="262">
        <f t="shared" ref="F24:F26" si="1">N24+R24+V24+Z24+AE24</f>
        <v>12.590903228080032</v>
      </c>
      <c r="G24" s="253">
        <f t="shared" si="0"/>
        <v>0.43881436000000007</v>
      </c>
      <c r="H24" s="253">
        <f>H25+H26+H27+H32+H33</f>
        <v>0.87712288275619255</v>
      </c>
      <c r="I24" s="253" t="s">
        <v>424</v>
      </c>
      <c r="J24" s="261">
        <f>J25+J26+J27+J32+J33</f>
        <v>0.86167224679999987</v>
      </c>
      <c r="K24" s="261" t="s">
        <v>424</v>
      </c>
      <c r="L24" s="253">
        <f>L25+L26+L27+L32+L33</f>
        <v>0.1773983618000135</v>
      </c>
      <c r="M24" s="253" t="s">
        <v>424</v>
      </c>
      <c r="N24" s="261">
        <f>N25+N26+N27+N32+N33</f>
        <v>0.87712288275619266</v>
      </c>
      <c r="O24" s="261" t="s">
        <v>424</v>
      </c>
      <c r="P24" s="253">
        <f t="shared" ref="P24" si="2">P25+P26+P27+P32+P33</f>
        <v>0.12808974781146398</v>
      </c>
      <c r="Q24" s="253" t="s">
        <v>424</v>
      </c>
      <c r="R24" s="261">
        <f>R25+R26+R27+R32+R33</f>
        <v>0.1773983618000135</v>
      </c>
      <c r="S24" s="261" t="s">
        <v>424</v>
      </c>
      <c r="T24" s="253">
        <f t="shared" ref="T24" si="3">T25+T26+T27+T32+T33</f>
        <v>4.7308884491491912E-2</v>
      </c>
      <c r="U24" s="253" t="s">
        <v>424</v>
      </c>
      <c r="V24" s="261">
        <f>V25+V26+V27+V32+V33</f>
        <v>0.23638493435498073</v>
      </c>
      <c r="W24" s="261" t="s">
        <v>424</v>
      </c>
      <c r="X24" s="253">
        <f t="shared" ref="X24" si="4">X25+X26+X27+X32+X33</f>
        <v>18.91252322839799</v>
      </c>
      <c r="Y24" s="253" t="s">
        <v>424</v>
      </c>
      <c r="Z24" s="261">
        <f>Z25+Z26+Z27+Z32+Z33</f>
        <v>0.27555795751850498</v>
      </c>
      <c r="AA24" s="261" t="s">
        <v>424</v>
      </c>
      <c r="AB24" s="254">
        <f>H24+L24+P24+T24+X24</f>
        <v>20.142443105257151</v>
      </c>
      <c r="AC24" s="264">
        <f>J24+N24+R24+V24+Z24</f>
        <v>2.4281363832296918</v>
      </c>
      <c r="AE24" s="273">
        <f>AE25+AE26+AE27+AE32+AE33</f>
        <v>11.02443909165034</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11.51829754140574</v>
      </c>
      <c r="D27" s="261">
        <v>12.267870033411077</v>
      </c>
      <c r="E27" s="264">
        <f>J27+N27+R27+V27+Z27+AE27</f>
        <v>11.88015069674441</v>
      </c>
      <c r="F27" s="264">
        <f t="shared" ref="F27:F68" si="8">N27+R27+V27+Z27+AE27</f>
        <v>11.140731644849101</v>
      </c>
      <c r="G27" s="253">
        <v>0.43881436000000007</v>
      </c>
      <c r="H27" s="253">
        <f>SUM(H28:H31)</f>
        <v>0.38941793318022605</v>
      </c>
      <c r="I27" s="253" t="s">
        <v>424</v>
      </c>
      <c r="J27" s="261">
        <f>SUM(J28:J31)</f>
        <v>0.7394190518953081</v>
      </c>
      <c r="K27" s="261" t="s">
        <v>424</v>
      </c>
      <c r="L27" s="253">
        <f>SUM(L28:L31)</f>
        <v>0.1773983618000135</v>
      </c>
      <c r="M27" s="253" t="s">
        <v>424</v>
      </c>
      <c r="N27" s="261">
        <f>SUM(N28:N31)</f>
        <v>0.76512596577565462</v>
      </c>
      <c r="O27" s="261" t="s">
        <v>424</v>
      </c>
      <c r="P27" s="253">
        <f>SUM(P28:P31)</f>
        <v>-1.1265549231266649</v>
      </c>
      <c r="Q27" s="253" t="s">
        <v>424</v>
      </c>
      <c r="R27" s="261">
        <f>SUM(R28:R31)</f>
        <v>0.15696037443549654</v>
      </c>
      <c r="S27" s="261" t="s">
        <v>424</v>
      </c>
      <c r="T27" s="253">
        <f>SUM(T28:T31)</f>
        <v>4.7308884491491912E-2</v>
      </c>
      <c r="U27" s="253" t="s">
        <v>424</v>
      </c>
      <c r="V27" s="261">
        <f>SUM(V28:V31)</f>
        <v>0.21540882900584019</v>
      </c>
      <c r="W27" s="261" t="s">
        <v>424</v>
      </c>
      <c r="X27" s="253">
        <f>SUM(X28:X31)</f>
        <v>18.91252322839799</v>
      </c>
      <c r="Y27" s="253" t="s">
        <v>424</v>
      </c>
      <c r="Z27" s="261">
        <f>SUM(Z28:Z31)</f>
        <v>0.24173273541201962</v>
      </c>
      <c r="AA27" s="261" t="s">
        <v>424</v>
      </c>
      <c r="AB27" s="254">
        <f t="shared" si="6"/>
        <v>18.400093484743056</v>
      </c>
      <c r="AC27" s="264">
        <f t="shared" si="7"/>
        <v>2.1186469565243193</v>
      </c>
      <c r="AE27" s="273">
        <f>SUM(AE28:AE31)</f>
        <v>9.7615037402200908</v>
      </c>
      <c r="AF27" s="273" t="s">
        <v>424</v>
      </c>
      <c r="AG27" s="278">
        <v>0</v>
      </c>
      <c r="AH27" s="278">
        <v>0</v>
      </c>
    </row>
    <row r="28" spans="1:34" x14ac:dyDescent="0.25">
      <c r="A28" s="58" t="s">
        <v>425</v>
      </c>
      <c r="B28" s="42" t="s">
        <v>168</v>
      </c>
      <c r="C28" s="255" t="s">
        <v>424</v>
      </c>
      <c r="D28" s="265" t="s">
        <v>424</v>
      </c>
      <c r="E28" s="264">
        <f t="shared" ref="E28:E68" si="9">J28+N28+R28+V28+Z28+AE28</f>
        <v>1.024730365898666</v>
      </c>
      <c r="F28" s="264">
        <f t="shared" si="8"/>
        <v>1.0012920178396694</v>
      </c>
      <c r="G28" s="254" t="s">
        <v>424</v>
      </c>
      <c r="H28" s="254">
        <v>2.1436089675976499E-2</v>
      </c>
      <c r="I28" s="255" t="s">
        <v>63</v>
      </c>
      <c r="J28" s="263">
        <v>2.3438348058996736E-2</v>
      </c>
      <c r="K28" s="265" t="s">
        <v>63</v>
      </c>
      <c r="L28" s="254">
        <v>2.0326925118708084E-2</v>
      </c>
      <c r="M28" s="255" t="s">
        <v>63</v>
      </c>
      <c r="N28" s="263">
        <v>4.2117497470755633E-2</v>
      </c>
      <c r="O28" s="265" t="s">
        <v>63</v>
      </c>
      <c r="P28" s="254">
        <v>-0.12683517152641355</v>
      </c>
      <c r="Q28" s="254" t="s">
        <v>63</v>
      </c>
      <c r="R28" s="263">
        <v>1.7985069001660182E-2</v>
      </c>
      <c r="S28" s="265" t="s">
        <v>63</v>
      </c>
      <c r="T28" s="254">
        <v>-5.1946222031470229E-5</v>
      </c>
      <c r="U28" s="254" t="s">
        <v>63</v>
      </c>
      <c r="V28" s="263">
        <v>2.6831480017995041E-2</v>
      </c>
      <c r="W28" s="265" t="s">
        <v>63</v>
      </c>
      <c r="X28" s="254">
        <v>1.7360009830113965</v>
      </c>
      <c r="Y28" s="254" t="s">
        <v>710</v>
      </c>
      <c r="Z28" s="263">
        <v>1.3218758285434959E-2</v>
      </c>
      <c r="AA28" s="265" t="s">
        <v>63</v>
      </c>
      <c r="AB28" s="254">
        <f t="shared" si="6"/>
        <v>1.6508768800576361</v>
      </c>
      <c r="AC28" s="264">
        <f t="shared" si="7"/>
        <v>0.12359115283484255</v>
      </c>
      <c r="AE28" s="274">
        <v>0.9011392130638235</v>
      </c>
      <c r="AF28" s="274" t="s">
        <v>710</v>
      </c>
      <c r="AG28" s="278">
        <v>0</v>
      </c>
      <c r="AH28" s="278">
        <v>0</v>
      </c>
    </row>
    <row r="29" spans="1:34" ht="31.5" x14ac:dyDescent="0.25">
      <c r="A29" s="58" t="s">
        <v>426</v>
      </c>
      <c r="B29" s="42" t="s">
        <v>166</v>
      </c>
      <c r="C29" s="255" t="s">
        <v>424</v>
      </c>
      <c r="D29" s="265" t="s">
        <v>424</v>
      </c>
      <c r="E29" s="264">
        <f t="shared" si="9"/>
        <v>2.6029525655230272</v>
      </c>
      <c r="F29" s="264">
        <f t="shared" si="8"/>
        <v>2.4223425709405007</v>
      </c>
      <c r="G29" s="254" t="s">
        <v>424</v>
      </c>
      <c r="H29" s="254">
        <v>6.8416304424056412E-2</v>
      </c>
      <c r="I29" s="255" t="s">
        <v>59</v>
      </c>
      <c r="J29" s="263">
        <v>0.18060999458252638</v>
      </c>
      <c r="K29" s="265" t="s">
        <v>708</v>
      </c>
      <c r="L29" s="254">
        <v>4.4060861885039999E-2</v>
      </c>
      <c r="M29" s="255" t="s">
        <v>59</v>
      </c>
      <c r="N29" s="263">
        <v>0.13442393515306</v>
      </c>
      <c r="O29" s="265" t="s">
        <v>59</v>
      </c>
      <c r="P29" s="254">
        <v>-0.37262333989905694</v>
      </c>
      <c r="Q29" s="270" t="s">
        <v>59</v>
      </c>
      <c r="R29" s="263">
        <v>3.8984629335094848E-2</v>
      </c>
      <c r="S29" s="265" t="s">
        <v>59</v>
      </c>
      <c r="T29" s="254">
        <v>4.8093036476602499E-2</v>
      </c>
      <c r="U29" s="270" t="s">
        <v>59</v>
      </c>
      <c r="V29" s="263">
        <v>5.5917577747555028E-2</v>
      </c>
      <c r="W29" s="265" t="s">
        <v>59</v>
      </c>
      <c r="X29" s="254">
        <v>4.2509234554020967</v>
      </c>
      <c r="Y29" s="270" t="s">
        <v>710</v>
      </c>
      <c r="Z29" s="263">
        <v>4.2189531982499341E-2</v>
      </c>
      <c r="AA29" s="265" t="s">
        <v>59</v>
      </c>
      <c r="AB29" s="254">
        <f t="shared" si="6"/>
        <v>4.0388703182887387</v>
      </c>
      <c r="AC29" s="264">
        <f t="shared" si="7"/>
        <v>0.45212566880073563</v>
      </c>
      <c r="AD29" s="204"/>
      <c r="AE29" s="274">
        <v>2.1508268967222914</v>
      </c>
      <c r="AF29" s="276" t="s">
        <v>710</v>
      </c>
      <c r="AG29" s="278">
        <v>0</v>
      </c>
      <c r="AH29" s="278">
        <v>0</v>
      </c>
    </row>
    <row r="30" spans="1:34" x14ac:dyDescent="0.25">
      <c r="A30" s="58" t="s">
        <v>427</v>
      </c>
      <c r="B30" s="42" t="s">
        <v>164</v>
      </c>
      <c r="C30" s="255" t="s">
        <v>424</v>
      </c>
      <c r="D30" s="265" t="s">
        <v>424</v>
      </c>
      <c r="E30" s="264">
        <f t="shared" si="9"/>
        <v>8.2524677653227165</v>
      </c>
      <c r="F30" s="264">
        <f t="shared" si="8"/>
        <v>7.7170970560689316</v>
      </c>
      <c r="G30" s="254" t="s">
        <v>424</v>
      </c>
      <c r="H30" s="254">
        <v>0.29956553908019312</v>
      </c>
      <c r="I30" s="255" t="s">
        <v>61</v>
      </c>
      <c r="J30" s="263">
        <v>0.53537070925378505</v>
      </c>
      <c r="K30" s="265" t="s">
        <v>711</v>
      </c>
      <c r="L30" s="254">
        <v>0.11301057479626542</v>
      </c>
      <c r="M30" s="255" t="s">
        <v>61</v>
      </c>
      <c r="N30" s="263">
        <v>0.58858453315183901</v>
      </c>
      <c r="O30" s="265" t="s">
        <v>61</v>
      </c>
      <c r="P30" s="254">
        <v>-0.62709641170119435</v>
      </c>
      <c r="Q30" s="254" t="s">
        <v>61</v>
      </c>
      <c r="R30" s="263">
        <v>9.9990676098741502E-2</v>
      </c>
      <c r="S30" s="265" t="s">
        <v>61</v>
      </c>
      <c r="T30" s="254">
        <v>-7.3220576307911345E-4</v>
      </c>
      <c r="U30" s="254" t="s">
        <v>61</v>
      </c>
      <c r="V30" s="263">
        <v>0.13265977124029013</v>
      </c>
      <c r="W30" s="265" t="s">
        <v>61</v>
      </c>
      <c r="X30" s="254">
        <v>12.925598789984498</v>
      </c>
      <c r="Y30" s="254" t="s">
        <v>710</v>
      </c>
      <c r="Z30" s="263">
        <v>0.1863244451440853</v>
      </c>
      <c r="AA30" s="265" t="s">
        <v>61</v>
      </c>
      <c r="AB30" s="254">
        <f t="shared" si="6"/>
        <v>12.710346286396684</v>
      </c>
      <c r="AC30" s="264">
        <f t="shared" si="7"/>
        <v>1.542930134888741</v>
      </c>
      <c r="AD30" s="204"/>
      <c r="AE30" s="274">
        <v>6.7095376304339762</v>
      </c>
      <c r="AF30" s="274" t="s">
        <v>710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2.2647595462809331</v>
      </c>
      <c r="D33" s="263">
        <v>4.3391961634689924</v>
      </c>
      <c r="E33" s="264">
        <f t="shared" si="9"/>
        <v>1.572424778135622</v>
      </c>
      <c r="F33" s="264">
        <f t="shared" si="8"/>
        <v>1.4501715832309301</v>
      </c>
      <c r="G33" s="254">
        <v>0</v>
      </c>
      <c r="H33" s="254">
        <v>0.48770494957596655</v>
      </c>
      <c r="I33" s="254">
        <f>I31</f>
        <v>0</v>
      </c>
      <c r="J33" s="263">
        <v>0.12225319490469178</v>
      </c>
      <c r="K33" s="263">
        <f>K31</f>
        <v>0</v>
      </c>
      <c r="L33" s="254">
        <v>0</v>
      </c>
      <c r="M33" s="254">
        <f>M31</f>
        <v>0</v>
      </c>
      <c r="N33" s="263">
        <v>0.111996916980538</v>
      </c>
      <c r="O33" s="263">
        <f>O31</f>
        <v>0</v>
      </c>
      <c r="P33" s="254">
        <v>1.2546446709381289</v>
      </c>
      <c r="Q33" s="254">
        <f>Q31</f>
        <v>0</v>
      </c>
      <c r="R33" s="263">
        <v>2.043798736451697E-2</v>
      </c>
      <c r="S33" s="263">
        <f>S31</f>
        <v>0</v>
      </c>
      <c r="T33" s="254">
        <v>0</v>
      </c>
      <c r="U33" s="254">
        <f>U31</f>
        <v>0</v>
      </c>
      <c r="V33" s="263">
        <v>2.0976105349140538E-2</v>
      </c>
      <c r="W33" s="263">
        <f>W31</f>
        <v>0</v>
      </c>
      <c r="X33" s="254">
        <v>0</v>
      </c>
      <c r="Y33" s="254">
        <f>Y31</f>
        <v>0</v>
      </c>
      <c r="Z33" s="263">
        <v>3.3825222106485343E-2</v>
      </c>
      <c r="AA33" s="263">
        <f>AA31</f>
        <v>0</v>
      </c>
      <c r="AB33" s="254">
        <f t="shared" si="6"/>
        <v>1.7423496205140956</v>
      </c>
      <c r="AC33" s="264">
        <f t="shared" si="7"/>
        <v>0.30948942670537261</v>
      </c>
      <c r="AE33" s="274">
        <v>1.2629353514302493</v>
      </c>
      <c r="AF33" s="274">
        <f>AF31</f>
        <v>0</v>
      </c>
      <c r="AG33" s="278">
        <v>0</v>
      </c>
      <c r="AH33" s="278">
        <v>0</v>
      </c>
    </row>
    <row r="34" spans="1:34" ht="47.25" x14ac:dyDescent="0.25">
      <c r="A34" s="60" t="s">
        <v>61</v>
      </c>
      <c r="B34" s="59" t="s">
        <v>170</v>
      </c>
      <c r="C34" s="253">
        <f>SUM(C35:C38)</f>
        <v>14.296773977098926</v>
      </c>
      <c r="D34" s="261">
        <f t="shared" ref="D34:G34" si="10">SUM(D35:D38)</f>
        <v>14.693451037098926</v>
      </c>
      <c r="E34" s="262">
        <f t="shared" si="9"/>
        <v>11.894705857098927</v>
      </c>
      <c r="F34" s="262">
        <f t="shared" si="8"/>
        <v>11.137013740298926</v>
      </c>
      <c r="G34" s="253">
        <f t="shared" si="10"/>
        <v>0.39667705999999997</v>
      </c>
      <c r="H34" s="253">
        <f>SUM(H35:H38)</f>
        <v>0.76466624477404377</v>
      </c>
      <c r="I34" s="253" t="s">
        <v>424</v>
      </c>
      <c r="J34" s="261">
        <f>SUM(J35:J38)</f>
        <v>0.75769211679999993</v>
      </c>
      <c r="K34" s="261" t="s">
        <v>424</v>
      </c>
      <c r="L34" s="253">
        <f>SUM(L35:L38)</f>
        <v>0.15856326600063592</v>
      </c>
      <c r="M34" s="253" t="s">
        <v>424</v>
      </c>
      <c r="N34" s="261">
        <f>SUM(N35:N38)</f>
        <v>0.76466624477404377</v>
      </c>
      <c r="O34" s="261" t="s">
        <v>424</v>
      </c>
      <c r="P34" s="253">
        <f>SUM(P35:P38)</f>
        <v>0.21212194611001539</v>
      </c>
      <c r="Q34" s="253" t="s">
        <v>424</v>
      </c>
      <c r="R34" s="261">
        <f>SUM(R35:R38)</f>
        <v>0.15856326600063592</v>
      </c>
      <c r="S34" s="261" t="s">
        <v>424</v>
      </c>
      <c r="T34" s="253">
        <f>SUM(T35:T38)</f>
        <v>0.24015854319414009</v>
      </c>
      <c r="U34" s="253" t="s">
        <v>424</v>
      </c>
      <c r="V34" s="261">
        <f>SUM(V35:V38)</f>
        <v>0.21212194611001539</v>
      </c>
      <c r="W34" s="261" t="s">
        <v>424</v>
      </c>
      <c r="X34" s="253">
        <f>SUM(X35:X38)</f>
        <v>8.7588443096195867</v>
      </c>
      <c r="Y34" s="253" t="s">
        <v>424</v>
      </c>
      <c r="Z34" s="261">
        <f>SUM(Z35:Z38)</f>
        <v>0.24015854319414009</v>
      </c>
      <c r="AA34" s="261" t="s">
        <v>424</v>
      </c>
      <c r="AB34" s="254">
        <f t="shared" si="6"/>
        <v>10.134354309698422</v>
      </c>
      <c r="AC34" s="264">
        <f t="shared" si="7"/>
        <v>2.1332021168788353</v>
      </c>
      <c r="AD34" s="204"/>
      <c r="AE34" s="273">
        <f>SUM(AE35:AE38)</f>
        <v>9.7615037402200908</v>
      </c>
      <c r="AF34" s="273" t="s">
        <v>424</v>
      </c>
      <c r="AG34" s="278">
        <v>0</v>
      </c>
      <c r="AH34" s="278">
        <v>0</v>
      </c>
    </row>
    <row r="35" spans="1:34" x14ac:dyDescent="0.25">
      <c r="A35" s="60" t="s">
        <v>169</v>
      </c>
      <c r="B35" s="42" t="s">
        <v>168</v>
      </c>
      <c r="C35" s="254">
        <v>1.340319199272185</v>
      </c>
      <c r="D35" s="263">
        <v>1.3531796592721848</v>
      </c>
      <c r="E35" s="264">
        <f t="shared" si="9"/>
        <v>1.1581646792721849</v>
      </c>
      <c r="F35" s="264">
        <f t="shared" si="8"/>
        <v>1.130850039272185</v>
      </c>
      <c r="G35" s="254">
        <v>1.2860460000000001E-2</v>
      </c>
      <c r="H35" s="254">
        <v>4.8282534443299496E-2</v>
      </c>
      <c r="I35" s="255" t="s">
        <v>63</v>
      </c>
      <c r="J35" s="263">
        <v>2.7314640000000001E-2</v>
      </c>
      <c r="K35" s="265" t="s">
        <v>63</v>
      </c>
      <c r="L35" s="254">
        <v>2.0326925118708084E-2</v>
      </c>
      <c r="M35" s="254" t="s">
        <v>63</v>
      </c>
      <c r="N35" s="263">
        <v>4.8282534443299496E-2</v>
      </c>
      <c r="O35" s="265" t="s">
        <v>63</v>
      </c>
      <c r="P35" s="254">
        <v>2.9444278918246077E-2</v>
      </c>
      <c r="Q35" s="255" t="s">
        <v>63</v>
      </c>
      <c r="R35" s="263">
        <v>2.0326925118708084E-2</v>
      </c>
      <c r="S35" s="265" t="s">
        <v>63</v>
      </c>
      <c r="T35" s="254">
        <v>1.5068435095713376E-2</v>
      </c>
      <c r="U35" s="255" t="s">
        <v>63</v>
      </c>
      <c r="V35" s="263">
        <v>2.9444278918246077E-2</v>
      </c>
      <c r="W35" s="265" t="s">
        <v>63</v>
      </c>
      <c r="X35" s="254">
        <v>1.5068435095713376E-2</v>
      </c>
      <c r="Y35" s="255" t="s">
        <v>63</v>
      </c>
      <c r="Z35" s="263">
        <v>1.5068435095713376E-2</v>
      </c>
      <c r="AA35" s="265" t="s">
        <v>63</v>
      </c>
      <c r="AB35" s="254">
        <f t="shared" si="6"/>
        <v>0.12819060867168042</v>
      </c>
      <c r="AC35" s="264">
        <f t="shared" si="7"/>
        <v>0.14043681357596702</v>
      </c>
      <c r="AD35" s="203"/>
      <c r="AE35" s="274">
        <v>1.0177278656962179</v>
      </c>
      <c r="AF35" s="275" t="s">
        <v>59</v>
      </c>
      <c r="AG35" s="278">
        <v>0</v>
      </c>
      <c r="AH35" s="278">
        <v>0</v>
      </c>
    </row>
    <row r="36" spans="1:34" ht="31.5" x14ac:dyDescent="0.25">
      <c r="A36" s="60" t="s">
        <v>167</v>
      </c>
      <c r="B36" s="42" t="s">
        <v>166</v>
      </c>
      <c r="C36" s="254">
        <v>3.8320217489212118</v>
      </c>
      <c r="D36" s="263">
        <v>3.9603632289212118</v>
      </c>
      <c r="E36" s="264">
        <f t="shared" si="9"/>
        <v>2.9471877389212118</v>
      </c>
      <c r="F36" s="264">
        <f t="shared" si="8"/>
        <v>2.7367162621212122</v>
      </c>
      <c r="G36" s="254">
        <v>0.12834147999999998</v>
      </c>
      <c r="H36" s="254">
        <v>0.15410052042</v>
      </c>
      <c r="I36" s="254" t="s">
        <v>59</v>
      </c>
      <c r="J36" s="263">
        <v>0.21047147679999997</v>
      </c>
      <c r="K36" s="265" t="s">
        <v>708</v>
      </c>
      <c r="L36" s="254">
        <v>4.4060861885039999E-2</v>
      </c>
      <c r="M36" s="254" t="s">
        <v>59</v>
      </c>
      <c r="N36" s="263">
        <v>0.15410052042</v>
      </c>
      <c r="O36" s="265" t="s">
        <v>59</v>
      </c>
      <c r="P36" s="254">
        <v>6.1362725966942408E-2</v>
      </c>
      <c r="Q36" s="255" t="s">
        <v>59</v>
      </c>
      <c r="R36" s="263">
        <v>4.4060861885039999E-2</v>
      </c>
      <c r="S36" s="265" t="s">
        <v>59</v>
      </c>
      <c r="T36" s="254">
        <v>4.8093036476602499E-2</v>
      </c>
      <c r="U36" s="255" t="s">
        <v>59</v>
      </c>
      <c r="V36" s="263">
        <v>6.1362725966942408E-2</v>
      </c>
      <c r="W36" s="265" t="s">
        <v>59</v>
      </c>
      <c r="X36" s="254">
        <v>2.4290991173726271</v>
      </c>
      <c r="Y36" s="255" t="s">
        <v>59</v>
      </c>
      <c r="Z36" s="263">
        <v>4.8093036476602499E-2</v>
      </c>
      <c r="AA36" s="265" t="s">
        <v>59</v>
      </c>
      <c r="AB36" s="254">
        <f t="shared" si="6"/>
        <v>2.7367162621212122</v>
      </c>
      <c r="AC36" s="264">
        <f t="shared" si="7"/>
        <v>0.51808862154858493</v>
      </c>
      <c r="AE36" s="274">
        <v>2.4290991173726271</v>
      </c>
      <c r="AF36" s="275" t="s">
        <v>59</v>
      </c>
      <c r="AG36" s="278">
        <v>0</v>
      </c>
      <c r="AH36" s="278">
        <v>0</v>
      </c>
    </row>
    <row r="37" spans="1:34" x14ac:dyDescent="0.25">
      <c r="A37" s="60" t="s">
        <v>165</v>
      </c>
      <c r="B37" s="42" t="s">
        <v>164</v>
      </c>
      <c r="C37" s="254">
        <v>9.1244330289055302</v>
      </c>
      <c r="D37" s="263">
        <v>9.37990814890553</v>
      </c>
      <c r="E37" s="264">
        <f t="shared" si="9"/>
        <v>7.789353438905529</v>
      </c>
      <c r="F37" s="264">
        <f t="shared" si="8"/>
        <v>7.2694474389055292</v>
      </c>
      <c r="G37" s="254">
        <v>0.25547512</v>
      </c>
      <c r="H37" s="254">
        <v>0.56228318991074433</v>
      </c>
      <c r="I37" s="254" t="s">
        <v>61</v>
      </c>
      <c r="J37" s="263">
        <v>0.51990599999999998</v>
      </c>
      <c r="K37" s="265" t="s">
        <v>711</v>
      </c>
      <c r="L37" s="254">
        <v>9.4175478996887843E-2</v>
      </c>
      <c r="M37" s="254" t="s">
        <v>61</v>
      </c>
      <c r="N37" s="263">
        <v>0.56228318991074433</v>
      </c>
      <c r="O37" s="265" t="s">
        <v>61</v>
      </c>
      <c r="P37" s="254">
        <v>0.1213149412248269</v>
      </c>
      <c r="Q37" s="255" t="s">
        <v>61</v>
      </c>
      <c r="R37" s="263">
        <v>9.4175478996887843E-2</v>
      </c>
      <c r="S37" s="265" t="s">
        <v>61</v>
      </c>
      <c r="T37" s="254">
        <v>0.17699707162182424</v>
      </c>
      <c r="U37" s="255" t="s">
        <v>61</v>
      </c>
      <c r="V37" s="263">
        <v>0.1213149412248269</v>
      </c>
      <c r="W37" s="265" t="s">
        <v>61</v>
      </c>
      <c r="X37" s="254">
        <v>6.3146767571512461</v>
      </c>
      <c r="Y37" s="255" t="s">
        <v>59</v>
      </c>
      <c r="Z37" s="263">
        <v>0.17699707162182424</v>
      </c>
      <c r="AA37" s="265" t="s">
        <v>61</v>
      </c>
      <c r="AB37" s="254">
        <f t="shared" si="6"/>
        <v>7.2694474389055292</v>
      </c>
      <c r="AC37" s="264">
        <f t="shared" si="7"/>
        <v>1.4746766817542833</v>
      </c>
      <c r="AE37" s="274">
        <v>6.3146767571512461</v>
      </c>
      <c r="AF37" s="275" t="s">
        <v>59</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255</v>
      </c>
      <c r="D46" s="263">
        <v>247</v>
      </c>
      <c r="E46" s="264">
        <f t="shared" si="9"/>
        <v>37</v>
      </c>
      <c r="F46" s="264">
        <f t="shared" si="8"/>
        <v>21</v>
      </c>
      <c r="G46" s="254">
        <v>9</v>
      </c>
      <c r="H46" s="254">
        <v>45</v>
      </c>
      <c r="I46" s="255" t="s">
        <v>59</v>
      </c>
      <c r="J46" s="263">
        <v>16</v>
      </c>
      <c r="K46" s="265" t="s">
        <v>708</v>
      </c>
      <c r="L46" s="254">
        <v>0</v>
      </c>
      <c r="M46" s="255">
        <v>0</v>
      </c>
      <c r="N46" s="263">
        <v>11</v>
      </c>
      <c r="O46" s="265" t="s">
        <v>59</v>
      </c>
      <c r="P46" s="254">
        <v>145</v>
      </c>
      <c r="Q46" s="255" t="s">
        <v>59</v>
      </c>
      <c r="R46" s="263">
        <v>3</v>
      </c>
      <c r="S46" s="265" t="s">
        <v>59</v>
      </c>
      <c r="T46" s="254">
        <v>0</v>
      </c>
      <c r="U46" s="255">
        <v>0</v>
      </c>
      <c r="V46" s="263">
        <v>4</v>
      </c>
      <c r="W46" s="265" t="s">
        <v>59</v>
      </c>
      <c r="X46" s="254">
        <v>0</v>
      </c>
      <c r="Y46" s="255">
        <v>0</v>
      </c>
      <c r="Z46" s="263">
        <v>3</v>
      </c>
      <c r="AA46" s="265" t="s">
        <v>59</v>
      </c>
      <c r="AB46" s="254">
        <f t="shared" si="6"/>
        <v>190</v>
      </c>
      <c r="AC46" s="264">
        <f t="shared" si="7"/>
        <v>37</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255</v>
      </c>
      <c r="D54" s="263">
        <v>247</v>
      </c>
      <c r="E54" s="264">
        <f t="shared" si="9"/>
        <v>37</v>
      </c>
      <c r="F54" s="264">
        <f t="shared" si="8"/>
        <v>21</v>
      </c>
      <c r="G54" s="254">
        <v>9</v>
      </c>
      <c r="H54" s="254">
        <v>45</v>
      </c>
      <c r="I54" s="255" t="s">
        <v>59</v>
      </c>
      <c r="J54" s="263">
        <v>16</v>
      </c>
      <c r="K54" s="265" t="s">
        <v>708</v>
      </c>
      <c r="L54" s="254">
        <v>0</v>
      </c>
      <c r="M54" s="255">
        <v>0</v>
      </c>
      <c r="N54" s="263">
        <v>11</v>
      </c>
      <c r="O54" s="265" t="s">
        <v>59</v>
      </c>
      <c r="P54" s="254">
        <v>145</v>
      </c>
      <c r="Q54" s="255" t="s">
        <v>59</v>
      </c>
      <c r="R54" s="263">
        <v>3</v>
      </c>
      <c r="S54" s="265" t="s">
        <v>59</v>
      </c>
      <c r="T54" s="254">
        <v>0</v>
      </c>
      <c r="U54" s="255">
        <v>0</v>
      </c>
      <c r="V54" s="263">
        <v>4</v>
      </c>
      <c r="W54" s="265" t="s">
        <v>59</v>
      </c>
      <c r="X54" s="254">
        <v>0</v>
      </c>
      <c r="Y54" s="255">
        <v>0</v>
      </c>
      <c r="Z54" s="263">
        <v>3</v>
      </c>
      <c r="AA54" s="265" t="s">
        <v>59</v>
      </c>
      <c r="AB54" s="254">
        <f t="shared" si="6"/>
        <v>190</v>
      </c>
      <c r="AC54" s="264">
        <f t="shared" si="7"/>
        <v>37</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11.901578911426368</v>
      </c>
      <c r="D56" s="263">
        <v>14.693451037098928</v>
      </c>
      <c r="E56" s="264">
        <f t="shared" si="9"/>
        <v>11.953061127098927</v>
      </c>
      <c r="F56" s="264">
        <f t="shared" si="8"/>
        <v>11.194826700298647</v>
      </c>
      <c r="G56" s="254">
        <v>0.41666108999999996</v>
      </c>
      <c r="H56" s="254">
        <v>2.5238042906139651</v>
      </c>
      <c r="I56" s="255" t="s">
        <v>59</v>
      </c>
      <c r="J56" s="263">
        <v>0.75823442680028086</v>
      </c>
      <c r="K56" s="265" t="s">
        <v>708</v>
      </c>
      <c r="L56" s="254">
        <v>0</v>
      </c>
      <c r="M56" s="255">
        <v>0</v>
      </c>
      <c r="N56" s="263">
        <v>0.76466624477404377</v>
      </c>
      <c r="O56" s="265" t="s">
        <v>59</v>
      </c>
      <c r="P56" s="254">
        <v>6.624885379493282</v>
      </c>
      <c r="Q56" s="255" t="s">
        <v>59</v>
      </c>
      <c r="R56" s="263">
        <v>0.15856326600063597</v>
      </c>
      <c r="S56" s="265" t="s">
        <v>59</v>
      </c>
      <c r="T56" s="254">
        <v>0</v>
      </c>
      <c r="U56" s="255">
        <v>0</v>
      </c>
      <c r="V56" s="263">
        <v>0.21212194611001536</v>
      </c>
      <c r="W56" s="265" t="s">
        <v>59</v>
      </c>
      <c r="X56" s="254">
        <v>0</v>
      </c>
      <c r="Y56" s="255">
        <v>0</v>
      </c>
      <c r="Z56" s="263">
        <v>0.24015854319414012</v>
      </c>
      <c r="AA56" s="265" t="s">
        <v>59</v>
      </c>
      <c r="AB56" s="254">
        <f t="shared" si="6"/>
        <v>9.1486896701072471</v>
      </c>
      <c r="AC56" s="264">
        <f t="shared" si="7"/>
        <v>2.1337444268791161</v>
      </c>
      <c r="AE56" s="274">
        <v>9.8193167002198116</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255</v>
      </c>
      <c r="D61" s="263">
        <v>247</v>
      </c>
      <c r="E61" s="264">
        <f t="shared" si="9"/>
        <v>37</v>
      </c>
      <c r="F61" s="264">
        <f t="shared" si="8"/>
        <v>21</v>
      </c>
      <c r="G61" s="254">
        <v>9</v>
      </c>
      <c r="H61" s="254">
        <v>45</v>
      </c>
      <c r="I61" s="255" t="s">
        <v>59</v>
      </c>
      <c r="J61" s="263">
        <v>16</v>
      </c>
      <c r="K61" s="265" t="s">
        <v>708</v>
      </c>
      <c r="L61" s="254">
        <v>0</v>
      </c>
      <c r="M61" s="255">
        <v>0</v>
      </c>
      <c r="N61" s="263">
        <v>11</v>
      </c>
      <c r="O61" s="265" t="s">
        <v>59</v>
      </c>
      <c r="P61" s="254">
        <v>145</v>
      </c>
      <c r="Q61" s="255" t="s">
        <v>59</v>
      </c>
      <c r="R61" s="263">
        <v>3</v>
      </c>
      <c r="S61" s="265" t="s">
        <v>59</v>
      </c>
      <c r="T61" s="254">
        <v>0</v>
      </c>
      <c r="U61" s="255">
        <v>0</v>
      </c>
      <c r="V61" s="263">
        <v>4</v>
      </c>
      <c r="W61" s="265" t="s">
        <v>59</v>
      </c>
      <c r="X61" s="254">
        <v>0</v>
      </c>
      <c r="Y61" s="255">
        <v>0</v>
      </c>
      <c r="Z61" s="263">
        <v>3</v>
      </c>
      <c r="AA61" s="265" t="s">
        <v>59</v>
      </c>
      <c r="AB61" s="254">
        <f t="shared" si="6"/>
        <v>190</v>
      </c>
      <c r="AC61" s="264">
        <f t="shared" si="7"/>
        <v>37</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5" t="s">
        <v>448</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34" ht="32.25" customHeight="1" x14ac:dyDescent="0.25">
      <c r="B70" s="442"/>
      <c r="C70" s="442"/>
      <c r="D70" s="442"/>
      <c r="E70" s="442"/>
      <c r="F70" s="442"/>
      <c r="G70" s="442"/>
      <c r="H70" s="442"/>
      <c r="I70" s="44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3"/>
      <c r="C72" s="443"/>
      <c r="D72" s="443"/>
      <c r="E72" s="443"/>
      <c r="F72" s="443"/>
      <c r="G72" s="443"/>
      <c r="H72" s="443"/>
      <c r="I72" s="443"/>
      <c r="J72" s="196"/>
      <c r="K72" s="196"/>
    </row>
    <row r="74" spans="1:34" ht="36.75" customHeight="1" x14ac:dyDescent="0.25">
      <c r="B74" s="442"/>
      <c r="C74" s="442"/>
      <c r="D74" s="442"/>
      <c r="E74" s="442"/>
      <c r="F74" s="442"/>
      <c r="G74" s="442"/>
      <c r="H74" s="442"/>
      <c r="I74" s="442"/>
      <c r="J74" s="195"/>
      <c r="K74" s="195"/>
    </row>
    <row r="75" spans="1:34" x14ac:dyDescent="0.25">
      <c r="B75" s="56"/>
      <c r="C75" s="256"/>
      <c r="D75" s="266"/>
      <c r="E75" s="266"/>
      <c r="F75" s="266"/>
      <c r="N75" s="200"/>
    </row>
    <row r="76" spans="1:34" ht="51" customHeight="1" x14ac:dyDescent="0.25">
      <c r="B76" s="442"/>
      <c r="C76" s="442"/>
      <c r="D76" s="442"/>
      <c r="E76" s="442"/>
      <c r="F76" s="442"/>
      <c r="G76" s="442"/>
      <c r="H76" s="442"/>
      <c r="I76" s="442"/>
      <c r="J76" s="195"/>
      <c r="K76" s="195"/>
      <c r="N76" s="200"/>
    </row>
    <row r="77" spans="1:34" ht="32.25" customHeight="1" x14ac:dyDescent="0.25">
      <c r="B77" s="443"/>
      <c r="C77" s="443"/>
      <c r="D77" s="443"/>
      <c r="E77" s="443"/>
      <c r="F77" s="443"/>
      <c r="G77" s="443"/>
      <c r="H77" s="443"/>
      <c r="I77" s="443"/>
      <c r="J77" s="196"/>
      <c r="K77" s="196"/>
    </row>
    <row r="78" spans="1:34" ht="51.75" customHeight="1" x14ac:dyDescent="0.25">
      <c r="B78" s="442"/>
      <c r="C78" s="442"/>
      <c r="D78" s="442"/>
      <c r="E78" s="442"/>
      <c r="F78" s="442"/>
      <c r="G78" s="442"/>
      <c r="H78" s="442"/>
      <c r="I78" s="442"/>
      <c r="J78" s="195"/>
      <c r="K78" s="195"/>
    </row>
    <row r="79" spans="1:34" ht="21.75" customHeight="1" x14ac:dyDescent="0.25">
      <c r="B79" s="444"/>
      <c r="C79" s="444"/>
      <c r="D79" s="444"/>
      <c r="E79" s="444"/>
      <c r="F79" s="444"/>
      <c r="G79" s="444"/>
      <c r="H79" s="444"/>
      <c r="I79" s="444"/>
      <c r="J79" s="197"/>
      <c r="K79" s="197"/>
      <c r="L79" s="55"/>
      <c r="M79" s="55"/>
    </row>
    <row r="80" spans="1:34" ht="23.25" customHeight="1" x14ac:dyDescent="0.25">
      <c r="B80" s="55"/>
      <c r="C80" s="257"/>
      <c r="D80" s="267"/>
      <c r="E80" s="267"/>
      <c r="F80" s="267"/>
    </row>
    <row r="81" spans="2:11" ht="18.75" customHeight="1" x14ac:dyDescent="0.25">
      <c r="B81" s="441"/>
      <c r="C81" s="441"/>
      <c r="D81" s="441"/>
      <c r="E81" s="441"/>
      <c r="F81" s="441"/>
      <c r="G81" s="441"/>
      <c r="H81" s="441"/>
      <c r="I81" s="441"/>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65" zoomScale="85" zoomScaleSheetLayoutView="85" workbookViewId="0">
      <selection activeCell="AX6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M_00.0017.000017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Строительство (реконструкция) системы АИИС КУЭ подстанций АО "Электромагистраль"</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0" t="s">
        <v>402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c r="AW21" s="470"/>
    </row>
    <row r="22" spans="1:56" s="20" customFormat="1" ht="58.5" customHeight="1" x14ac:dyDescent="0.25">
      <c r="A22" s="461" t="s">
        <v>50</v>
      </c>
      <c r="B22" s="472" t="s">
        <v>24</v>
      </c>
      <c r="C22" s="461" t="s">
        <v>49</v>
      </c>
      <c r="D22" s="461" t="s">
        <v>48</v>
      </c>
      <c r="E22" s="475" t="s">
        <v>413</v>
      </c>
      <c r="F22" s="476"/>
      <c r="G22" s="476"/>
      <c r="H22" s="476"/>
      <c r="I22" s="476"/>
      <c r="J22" s="476"/>
      <c r="K22" s="476"/>
      <c r="L22" s="477"/>
      <c r="M22" s="461" t="s">
        <v>47</v>
      </c>
      <c r="N22" s="461" t="s">
        <v>46</v>
      </c>
      <c r="O22" s="461" t="s">
        <v>45</v>
      </c>
      <c r="P22" s="456" t="s">
        <v>205</v>
      </c>
      <c r="Q22" s="456" t="s">
        <v>44</v>
      </c>
      <c r="R22" s="456" t="s">
        <v>43</v>
      </c>
      <c r="S22" s="456" t="s">
        <v>42</v>
      </c>
      <c r="T22" s="456"/>
      <c r="U22" s="478" t="s">
        <v>41</v>
      </c>
      <c r="V22" s="478" t="s">
        <v>40</v>
      </c>
      <c r="W22" s="456" t="s">
        <v>39</v>
      </c>
      <c r="X22" s="456" t="s">
        <v>38</v>
      </c>
      <c r="Y22" s="456" t="s">
        <v>37</v>
      </c>
      <c r="Z22" s="463" t="s">
        <v>36</v>
      </c>
      <c r="AA22" s="456" t="s">
        <v>35</v>
      </c>
      <c r="AB22" s="456" t="s">
        <v>34</v>
      </c>
      <c r="AC22" s="456" t="s">
        <v>33</v>
      </c>
      <c r="AD22" s="456" t="s">
        <v>32</v>
      </c>
      <c r="AE22" s="456" t="s">
        <v>430</v>
      </c>
      <c r="AF22" s="456" t="s">
        <v>31</v>
      </c>
      <c r="AG22" s="456"/>
      <c r="AH22" s="456"/>
      <c r="AI22" s="456"/>
      <c r="AJ22" s="456"/>
      <c r="AK22" s="456"/>
      <c r="AL22" s="456"/>
      <c r="AM22" s="456" t="s">
        <v>30</v>
      </c>
      <c r="AN22" s="456"/>
      <c r="AO22" s="456"/>
      <c r="AP22" s="456"/>
      <c r="AQ22" s="456" t="s">
        <v>29</v>
      </c>
      <c r="AR22" s="456"/>
      <c r="AS22" s="456" t="s">
        <v>28</v>
      </c>
      <c r="AT22" s="456" t="s">
        <v>27</v>
      </c>
      <c r="AU22" s="456" t="s">
        <v>441</v>
      </c>
      <c r="AV22" s="456" t="s">
        <v>26</v>
      </c>
      <c r="AW22" s="464" t="s">
        <v>25</v>
      </c>
      <c r="AX22" s="481" t="s">
        <v>506</v>
      </c>
      <c r="AY22" s="481" t="s">
        <v>507</v>
      </c>
      <c r="AZ22" s="481" t="s">
        <v>433</v>
      </c>
      <c r="BA22" s="481" t="s">
        <v>434</v>
      </c>
      <c r="BB22" s="481" t="s">
        <v>329</v>
      </c>
      <c r="BC22" s="481"/>
      <c r="BD22" s="481"/>
    </row>
    <row r="23" spans="1:56" s="20" customFormat="1" ht="64.5" customHeight="1" x14ac:dyDescent="0.25">
      <c r="A23" s="471"/>
      <c r="B23" s="473"/>
      <c r="C23" s="471"/>
      <c r="D23" s="471"/>
      <c r="E23" s="466" t="s">
        <v>23</v>
      </c>
      <c r="F23" s="457" t="s">
        <v>129</v>
      </c>
      <c r="G23" s="457" t="s">
        <v>128</v>
      </c>
      <c r="H23" s="457" t="s">
        <v>127</v>
      </c>
      <c r="I23" s="459" t="s">
        <v>348</v>
      </c>
      <c r="J23" s="459" t="s">
        <v>349</v>
      </c>
      <c r="K23" s="459" t="s">
        <v>350</v>
      </c>
      <c r="L23" s="457" t="s">
        <v>78</v>
      </c>
      <c r="M23" s="471"/>
      <c r="N23" s="471"/>
      <c r="O23" s="471"/>
      <c r="P23" s="456"/>
      <c r="Q23" s="456"/>
      <c r="R23" s="456"/>
      <c r="S23" s="468" t="s">
        <v>1</v>
      </c>
      <c r="T23" s="468" t="s">
        <v>11</v>
      </c>
      <c r="U23" s="478"/>
      <c r="V23" s="478"/>
      <c r="W23" s="456"/>
      <c r="X23" s="456"/>
      <c r="Y23" s="456"/>
      <c r="Z23" s="456"/>
      <c r="AA23" s="456"/>
      <c r="AB23" s="456"/>
      <c r="AC23" s="456"/>
      <c r="AD23" s="456"/>
      <c r="AE23" s="456"/>
      <c r="AF23" s="456" t="s">
        <v>22</v>
      </c>
      <c r="AG23" s="456"/>
      <c r="AH23" s="456"/>
      <c r="AI23" s="456" t="s">
        <v>21</v>
      </c>
      <c r="AJ23" s="456"/>
      <c r="AK23" s="461" t="s">
        <v>20</v>
      </c>
      <c r="AL23" s="461" t="s">
        <v>19</v>
      </c>
      <c r="AM23" s="461" t="s">
        <v>18</v>
      </c>
      <c r="AN23" s="461" t="s">
        <v>17</v>
      </c>
      <c r="AO23" s="461" t="s">
        <v>16</v>
      </c>
      <c r="AP23" s="461" t="s">
        <v>15</v>
      </c>
      <c r="AQ23" s="461" t="s">
        <v>14</v>
      </c>
      <c r="AR23" s="479" t="s">
        <v>11</v>
      </c>
      <c r="AS23" s="456"/>
      <c r="AT23" s="456"/>
      <c r="AU23" s="456"/>
      <c r="AV23" s="456"/>
      <c r="AW23" s="465"/>
      <c r="AX23" s="482"/>
      <c r="AY23" s="482"/>
      <c r="AZ23" s="482"/>
      <c r="BA23" s="482"/>
      <c r="BB23" s="482"/>
      <c r="BC23" s="482"/>
      <c r="BD23" s="482"/>
    </row>
    <row r="24" spans="1:56" s="20"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15" t="s">
        <v>13</v>
      </c>
      <c r="AG24" s="149" t="s">
        <v>431</v>
      </c>
      <c r="AH24" s="115" t="s">
        <v>12</v>
      </c>
      <c r="AI24" s="116" t="s">
        <v>1</v>
      </c>
      <c r="AJ24" s="116" t="s">
        <v>11</v>
      </c>
      <c r="AK24" s="462"/>
      <c r="AL24" s="462"/>
      <c r="AM24" s="462"/>
      <c r="AN24" s="462"/>
      <c r="AO24" s="462"/>
      <c r="AP24" s="462"/>
      <c r="AQ24" s="462"/>
      <c r="AR24" s="480"/>
      <c r="AS24" s="456"/>
      <c r="AT24" s="456"/>
      <c r="AU24" s="456"/>
      <c r="AV24" s="456"/>
      <c r="AW24" s="465"/>
      <c r="AX24" s="483"/>
      <c r="AY24" s="483"/>
      <c r="AZ24" s="483"/>
      <c r="BA24" s="483"/>
      <c r="BB24" s="483"/>
      <c r="BC24" s="483"/>
      <c r="BD24" s="48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247</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3291.2347799999998</v>
      </c>
      <c r="Q26" s="173" t="s">
        <v>424</v>
      </c>
      <c r="R26" s="175">
        <f>SUM(R27:R86)</f>
        <v>2983.9661199999991</v>
      </c>
      <c r="S26" s="173" t="s">
        <v>424</v>
      </c>
      <c r="T26" s="173" t="s">
        <v>424</v>
      </c>
      <c r="U26" s="173" t="s">
        <v>424</v>
      </c>
      <c r="V26" s="173" t="s">
        <v>424</v>
      </c>
      <c r="W26" s="173" t="s">
        <v>424</v>
      </c>
      <c r="X26" s="173" t="s">
        <v>424</v>
      </c>
      <c r="Y26" s="173" t="s">
        <v>424</v>
      </c>
      <c r="Z26" s="173" t="s">
        <v>424</v>
      </c>
      <c r="AA26" s="173" t="s">
        <v>424</v>
      </c>
      <c r="AB26" s="175">
        <f>SUM(AB27:AB86)</f>
        <v>2952.5046399999997</v>
      </c>
      <c r="AC26" s="173" t="s">
        <v>424</v>
      </c>
      <c r="AD26" s="175">
        <f>SUM(AD27:AD86)</f>
        <v>3543.0056140000002</v>
      </c>
      <c r="AE26" s="175">
        <f>SUM(AE27:AE86)</f>
        <v>1407.5031739999999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1639.74172</v>
      </c>
      <c r="AY26" s="175">
        <f t="shared" si="46"/>
        <v>2142.7031699999998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4.8406200000000004</v>
      </c>
      <c r="Q27" s="205" t="s">
        <v>514</v>
      </c>
      <c r="R27" s="206">
        <v>4.8406200000000004</v>
      </c>
      <c r="S27" s="205" t="s">
        <v>515</v>
      </c>
      <c r="T27" s="205" t="s">
        <v>515</v>
      </c>
      <c r="U27" s="205" t="s">
        <v>424</v>
      </c>
      <c r="V27" s="205" t="s">
        <v>424</v>
      </c>
      <c r="W27" s="205" t="s">
        <v>516</v>
      </c>
      <c r="X27" s="205">
        <v>4.8406200000000004</v>
      </c>
      <c r="Y27" s="205" t="s">
        <v>424</v>
      </c>
      <c r="Z27" s="205" t="s">
        <v>424</v>
      </c>
      <c r="AA27" s="205">
        <v>4.8406200000000004</v>
      </c>
      <c r="AB27" s="206">
        <v>4.8406200000000004</v>
      </c>
      <c r="AC27" s="205" t="s">
        <v>516</v>
      </c>
      <c r="AD27" s="206">
        <v>5.8087439999999999</v>
      </c>
      <c r="AE27" s="247">
        <f>IF(IFERROR(AD27-AY27,"нд")&lt;0,0,IFERROR(AD27-AY27,"нд"))</f>
        <v>3.9999999996709334E-6</v>
      </c>
      <c r="AF27" s="205" t="s">
        <v>517</v>
      </c>
      <c r="AG27" s="205" t="s">
        <v>518</v>
      </c>
      <c r="AH27" s="205" t="s">
        <v>424</v>
      </c>
      <c r="AI27" s="207" t="s">
        <v>424</v>
      </c>
      <c r="AJ27" s="207" t="s">
        <v>424</v>
      </c>
      <c r="AK27" s="207" t="s">
        <v>424</v>
      </c>
      <c r="AL27" s="207" t="s">
        <v>424</v>
      </c>
      <c r="AM27" s="205" t="s">
        <v>519</v>
      </c>
      <c r="AN27" s="205" t="s">
        <v>520</v>
      </c>
      <c r="AO27" s="205">
        <v>44125</v>
      </c>
      <c r="AP27" s="205">
        <v>372</v>
      </c>
      <c r="AQ27" s="207" t="s">
        <v>424</v>
      </c>
      <c r="AR27" s="207">
        <v>44125</v>
      </c>
      <c r="AS27" s="207">
        <v>44145</v>
      </c>
      <c r="AT27" s="207">
        <v>44165</v>
      </c>
      <c r="AU27" s="207">
        <v>44144</v>
      </c>
      <c r="AV27" s="205" t="s">
        <v>424</v>
      </c>
      <c r="AW27" s="205" t="s">
        <v>424</v>
      </c>
      <c r="AX27" s="208">
        <v>0</v>
      </c>
      <c r="AY27" s="208">
        <v>5.8087400000000002</v>
      </c>
      <c r="AZ27" s="206" t="s">
        <v>521</v>
      </c>
      <c r="BA27" s="206" t="s">
        <v>511</v>
      </c>
      <c r="BB27" s="206" t="s">
        <v>516</v>
      </c>
      <c r="BC27" s="206" t="s">
        <v>522</v>
      </c>
      <c r="BD27" s="206" t="str">
        <f>CONCATENATE(BB27,", ",BA27,", ",N27,", ","договор № ",BC27)</f>
        <v>ООО "ТЭС", ТМЦ, Поставка выключателей автоматических и ящиков силовых, договор № Счет №221 от 21.10.2020</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511</v>
      </c>
      <c r="N28" s="205" t="s">
        <v>523</v>
      </c>
      <c r="O28" s="205" t="s">
        <v>513</v>
      </c>
      <c r="P28" s="206">
        <v>0.65500000000000003</v>
      </c>
      <c r="Q28" s="205" t="s">
        <v>514</v>
      </c>
      <c r="R28" s="206">
        <v>0.65500000000000003</v>
      </c>
      <c r="S28" s="205" t="s">
        <v>515</v>
      </c>
      <c r="T28" s="205" t="s">
        <v>515</v>
      </c>
      <c r="U28" s="205" t="s">
        <v>424</v>
      </c>
      <c r="V28" s="205" t="s">
        <v>424</v>
      </c>
      <c r="W28" s="205" t="s">
        <v>524</v>
      </c>
      <c r="X28" s="205">
        <v>0.65500000000000003</v>
      </c>
      <c r="Y28" s="205" t="s">
        <v>424</v>
      </c>
      <c r="Z28" s="205" t="s">
        <v>424</v>
      </c>
      <c r="AA28" s="205">
        <v>0.65500000000000003</v>
      </c>
      <c r="AB28" s="206">
        <v>0.65500000000000003</v>
      </c>
      <c r="AC28" s="205" t="s">
        <v>524</v>
      </c>
      <c r="AD28" s="206">
        <v>0.78600000000000003</v>
      </c>
      <c r="AE28" s="247">
        <f t="shared" ref="AE28:AE86" si="49">IF(IFERROR(AD28-AY28,"нд")&lt;0,0,IFERROR(AD28-AY28,"нд"))</f>
        <v>0</v>
      </c>
      <c r="AF28" s="205" t="s">
        <v>517</v>
      </c>
      <c r="AG28" s="205" t="s">
        <v>518</v>
      </c>
      <c r="AH28" s="205" t="s">
        <v>424</v>
      </c>
      <c r="AI28" s="207" t="s">
        <v>424</v>
      </c>
      <c r="AJ28" s="207" t="s">
        <v>424</v>
      </c>
      <c r="AK28" s="207" t="s">
        <v>424</v>
      </c>
      <c r="AL28" s="207" t="s">
        <v>424</v>
      </c>
      <c r="AM28" s="205" t="s">
        <v>519</v>
      </c>
      <c r="AN28" s="205" t="s">
        <v>520</v>
      </c>
      <c r="AO28" s="205" t="s">
        <v>525</v>
      </c>
      <c r="AP28" s="205">
        <v>413</v>
      </c>
      <c r="AQ28" s="207" t="s">
        <v>424</v>
      </c>
      <c r="AR28" s="207">
        <v>44174</v>
      </c>
      <c r="AS28" s="207">
        <v>44194</v>
      </c>
      <c r="AT28" s="207">
        <v>44196</v>
      </c>
      <c r="AU28" s="207">
        <v>44179</v>
      </c>
      <c r="AV28" s="205" t="s">
        <v>424</v>
      </c>
      <c r="AW28" s="205" t="s">
        <v>424</v>
      </c>
      <c r="AX28" s="206">
        <v>0</v>
      </c>
      <c r="AY28" s="206">
        <v>0.78600000000000003</v>
      </c>
      <c r="AZ28" s="206" t="s">
        <v>521</v>
      </c>
      <c r="BA28" s="206" t="s">
        <v>511</v>
      </c>
      <c r="BB28" s="206" t="s">
        <v>524</v>
      </c>
      <c r="BC28" s="206" t="s">
        <v>526</v>
      </c>
      <c r="BD28" s="206" t="str">
        <f t="shared" ref="BD28:BD86" si="50">CONCATENATE(BB28,", ",BA28,", ",N28,", ","договор № ",BC28)</f>
        <v>ООО "Энергокомплект", ТМЦ, Поставка изделий для монтажа, договор № Счет №96 от 09.12.2020</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527</v>
      </c>
      <c r="O29" s="205" t="s">
        <v>513</v>
      </c>
      <c r="P29" s="206">
        <v>19.533999999999999</v>
      </c>
      <c r="Q29" s="205" t="s">
        <v>514</v>
      </c>
      <c r="R29" s="206">
        <v>19.533999999999999</v>
      </c>
      <c r="S29" s="205" t="s">
        <v>515</v>
      </c>
      <c r="T29" s="205" t="s">
        <v>515</v>
      </c>
      <c r="U29" s="205" t="s">
        <v>424</v>
      </c>
      <c r="V29" s="205" t="s">
        <v>424</v>
      </c>
      <c r="W29" s="205" t="s">
        <v>528</v>
      </c>
      <c r="X29" s="205">
        <v>19.533999999999999</v>
      </c>
      <c r="Y29" s="205" t="s">
        <v>424</v>
      </c>
      <c r="Z29" s="205" t="s">
        <v>424</v>
      </c>
      <c r="AA29" s="205">
        <v>19.533999999999999</v>
      </c>
      <c r="AB29" s="206">
        <v>19.533999999999999</v>
      </c>
      <c r="AC29" s="205" t="s">
        <v>528</v>
      </c>
      <c r="AD29" s="206">
        <v>23.440799999999999</v>
      </c>
      <c r="AE29" s="247">
        <f t="shared" si="49"/>
        <v>0</v>
      </c>
      <c r="AF29" s="205" t="s">
        <v>517</v>
      </c>
      <c r="AG29" s="205" t="s">
        <v>518</v>
      </c>
      <c r="AH29" s="205" t="s">
        <v>424</v>
      </c>
      <c r="AI29" s="207" t="s">
        <v>424</v>
      </c>
      <c r="AJ29" s="207" t="s">
        <v>424</v>
      </c>
      <c r="AK29" s="207" t="s">
        <v>424</v>
      </c>
      <c r="AL29" s="207" t="s">
        <v>424</v>
      </c>
      <c r="AM29" s="205" t="s">
        <v>519</v>
      </c>
      <c r="AN29" s="205" t="s">
        <v>520</v>
      </c>
      <c r="AO29" s="205" t="s">
        <v>529</v>
      </c>
      <c r="AP29" s="205">
        <v>394</v>
      </c>
      <c r="AQ29" s="207" t="s">
        <v>424</v>
      </c>
      <c r="AR29" s="207">
        <v>44147</v>
      </c>
      <c r="AS29" s="207">
        <v>44171</v>
      </c>
      <c r="AT29" s="207">
        <v>44196</v>
      </c>
      <c r="AU29" s="207">
        <v>44166</v>
      </c>
      <c r="AV29" s="205" t="s">
        <v>424</v>
      </c>
      <c r="AW29" s="205" t="s">
        <v>424</v>
      </c>
      <c r="AX29" s="206">
        <v>0</v>
      </c>
      <c r="AY29" s="206">
        <v>30.640799999999999</v>
      </c>
      <c r="AZ29" s="206" t="s">
        <v>521</v>
      </c>
      <c r="BA29" s="206" t="s">
        <v>511</v>
      </c>
      <c r="BB29" s="206" t="s">
        <v>528</v>
      </c>
      <c r="BC29" s="206" t="s">
        <v>530</v>
      </c>
      <c r="BD29" s="206" t="str">
        <f t="shared" si="50"/>
        <v>ООО "СНАБСИБЭЛЕКТРО", ТМЦ, Поставка кабельно-проводниковой продукции, договор № Счет №26754656 от 12.11.2020</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511</v>
      </c>
      <c r="N30" s="205" t="s">
        <v>531</v>
      </c>
      <c r="O30" s="205" t="s">
        <v>513</v>
      </c>
      <c r="P30" s="206">
        <v>19.916679999999999</v>
      </c>
      <c r="Q30" s="205" t="s">
        <v>514</v>
      </c>
      <c r="R30" s="206">
        <v>19.916679999999999</v>
      </c>
      <c r="S30" s="205" t="s">
        <v>515</v>
      </c>
      <c r="T30" s="205" t="s">
        <v>515</v>
      </c>
      <c r="U30" s="205" t="s">
        <v>424</v>
      </c>
      <c r="V30" s="205" t="s">
        <v>424</v>
      </c>
      <c r="W30" s="205" t="s">
        <v>532</v>
      </c>
      <c r="X30" s="205">
        <v>19.916679999999999</v>
      </c>
      <c r="Y30" s="205" t="s">
        <v>424</v>
      </c>
      <c r="Z30" s="205" t="s">
        <v>424</v>
      </c>
      <c r="AA30" s="205">
        <v>19.916679999999999</v>
      </c>
      <c r="AB30" s="206">
        <v>19.916679999999999</v>
      </c>
      <c r="AC30" s="205" t="s">
        <v>532</v>
      </c>
      <c r="AD30" s="206">
        <v>23.900015999999997</v>
      </c>
      <c r="AE30" s="247">
        <f t="shared" si="49"/>
        <v>1.5999999998683734E-5</v>
      </c>
      <c r="AF30" s="205" t="s">
        <v>517</v>
      </c>
      <c r="AG30" s="205" t="s">
        <v>518</v>
      </c>
      <c r="AH30" s="205" t="s">
        <v>424</v>
      </c>
      <c r="AI30" s="207" t="s">
        <v>424</v>
      </c>
      <c r="AJ30" s="207" t="s">
        <v>424</v>
      </c>
      <c r="AK30" s="207" t="s">
        <v>424</v>
      </c>
      <c r="AL30" s="207" t="s">
        <v>424</v>
      </c>
      <c r="AM30" s="205" t="s">
        <v>519</v>
      </c>
      <c r="AN30" s="205" t="s">
        <v>520</v>
      </c>
      <c r="AO30" s="205" t="s">
        <v>533</v>
      </c>
      <c r="AP30" s="205">
        <v>371</v>
      </c>
      <c r="AQ30" s="207" t="s">
        <v>424</v>
      </c>
      <c r="AR30" s="207">
        <v>44105</v>
      </c>
      <c r="AS30" s="207">
        <v>44145</v>
      </c>
      <c r="AT30" s="207">
        <v>44165</v>
      </c>
      <c r="AU30" s="207">
        <v>44146</v>
      </c>
      <c r="AV30" s="205" t="s">
        <v>424</v>
      </c>
      <c r="AW30" s="205" t="s">
        <v>424</v>
      </c>
      <c r="AX30" s="206">
        <v>0</v>
      </c>
      <c r="AY30" s="206">
        <v>23.9</v>
      </c>
      <c r="AZ30" s="206" t="s">
        <v>521</v>
      </c>
      <c r="BA30" s="206" t="s">
        <v>511</v>
      </c>
      <c r="BB30" s="206" t="s">
        <v>532</v>
      </c>
      <c r="BC30" s="206" t="s">
        <v>534</v>
      </c>
      <c r="BD30" s="206" t="str">
        <f t="shared" si="50"/>
        <v>Акционерное общество "Телеофис", ТМЦ, Поставка оборудования связи, договор № Счет- договор №6435 от 01.10.2020</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511</v>
      </c>
      <c r="N31" s="205" t="s">
        <v>535</v>
      </c>
      <c r="O31" s="205" t="s">
        <v>513</v>
      </c>
      <c r="P31" s="206">
        <v>41.588340000000002</v>
      </c>
      <c r="Q31" s="205" t="s">
        <v>514</v>
      </c>
      <c r="R31" s="206">
        <v>41.588340000000002</v>
      </c>
      <c r="S31" s="205" t="s">
        <v>515</v>
      </c>
      <c r="T31" s="205" t="s">
        <v>515</v>
      </c>
      <c r="U31" s="205" t="s">
        <v>424</v>
      </c>
      <c r="V31" s="205" t="s">
        <v>424</v>
      </c>
      <c r="W31" s="205" t="s">
        <v>536</v>
      </c>
      <c r="X31" s="205">
        <v>41.588340000000002</v>
      </c>
      <c r="Y31" s="205" t="s">
        <v>424</v>
      </c>
      <c r="Z31" s="205" t="s">
        <v>424</v>
      </c>
      <c r="AA31" s="205">
        <v>41.588340000000002</v>
      </c>
      <c r="AB31" s="206">
        <v>41.588340000000002</v>
      </c>
      <c r="AC31" s="205" t="s">
        <v>536</v>
      </c>
      <c r="AD31" s="206">
        <v>49.906008</v>
      </c>
      <c r="AE31" s="247">
        <f t="shared" si="49"/>
        <v>0</v>
      </c>
      <c r="AF31" s="205" t="s">
        <v>517</v>
      </c>
      <c r="AG31" s="205" t="s">
        <v>518</v>
      </c>
      <c r="AH31" s="205" t="s">
        <v>424</v>
      </c>
      <c r="AI31" s="207" t="s">
        <v>424</v>
      </c>
      <c r="AJ31" s="207" t="s">
        <v>424</v>
      </c>
      <c r="AK31" s="207" t="s">
        <v>424</v>
      </c>
      <c r="AL31" s="207" t="s">
        <v>424</v>
      </c>
      <c r="AM31" s="205" t="s">
        <v>519</v>
      </c>
      <c r="AN31" s="205" t="s">
        <v>520</v>
      </c>
      <c r="AO31" s="205" t="s">
        <v>537</v>
      </c>
      <c r="AP31" s="205">
        <v>377</v>
      </c>
      <c r="AQ31" s="207" t="s">
        <v>424</v>
      </c>
      <c r="AR31" s="207">
        <v>44137</v>
      </c>
      <c r="AS31" s="207">
        <v>44157</v>
      </c>
      <c r="AT31" s="207">
        <v>44165</v>
      </c>
      <c r="AU31" s="207">
        <v>44155</v>
      </c>
      <c r="AV31" s="205" t="s">
        <v>424</v>
      </c>
      <c r="AW31" s="205" t="s">
        <v>424</v>
      </c>
      <c r="AX31" s="206">
        <v>0</v>
      </c>
      <c r="AY31" s="206">
        <v>49.906010000000002</v>
      </c>
      <c r="AZ31" s="206" t="s">
        <v>521</v>
      </c>
      <c r="BA31" s="206" t="s">
        <v>511</v>
      </c>
      <c r="BB31" s="206" t="s">
        <v>536</v>
      </c>
      <c r="BC31" s="206" t="s">
        <v>538</v>
      </c>
      <c r="BD31" s="206" t="str">
        <f t="shared" si="50"/>
        <v>ООО "НТД "Микроникс", ТМЦ, Поставка счетчиков, договор № Счет №212/03 от 02.11.2020</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511</v>
      </c>
      <c r="N32" s="205" t="s">
        <v>539</v>
      </c>
      <c r="O32" s="205" t="s">
        <v>513</v>
      </c>
      <c r="P32" s="206">
        <v>3.6551</v>
      </c>
      <c r="Q32" s="205" t="s">
        <v>514</v>
      </c>
      <c r="R32" s="206">
        <v>3.6551</v>
      </c>
      <c r="S32" s="205" t="s">
        <v>515</v>
      </c>
      <c r="T32" s="205" t="s">
        <v>515</v>
      </c>
      <c r="U32" s="205" t="s">
        <v>424</v>
      </c>
      <c r="V32" s="205" t="s">
        <v>424</v>
      </c>
      <c r="W32" s="205" t="s">
        <v>540</v>
      </c>
      <c r="X32" s="205">
        <v>3.6551</v>
      </c>
      <c r="Y32" s="205" t="s">
        <v>424</v>
      </c>
      <c r="Z32" s="205" t="s">
        <v>424</v>
      </c>
      <c r="AA32" s="205">
        <v>3.6551</v>
      </c>
      <c r="AB32" s="206">
        <v>3.6551</v>
      </c>
      <c r="AC32" s="205" t="s">
        <v>540</v>
      </c>
      <c r="AD32" s="206">
        <v>4.3861679999999996</v>
      </c>
      <c r="AE32" s="247">
        <f t="shared" si="49"/>
        <v>1.7999999999851468E-5</v>
      </c>
      <c r="AF32" s="205" t="s">
        <v>517</v>
      </c>
      <c r="AG32" s="205" t="s">
        <v>518</v>
      </c>
      <c r="AH32" s="205" t="s">
        <v>424</v>
      </c>
      <c r="AI32" s="207" t="s">
        <v>424</v>
      </c>
      <c r="AJ32" s="207" t="s">
        <v>424</v>
      </c>
      <c r="AK32" s="207" t="s">
        <v>424</v>
      </c>
      <c r="AL32" s="207" t="s">
        <v>424</v>
      </c>
      <c r="AM32" s="205" t="s">
        <v>519</v>
      </c>
      <c r="AN32" s="205" t="s">
        <v>520</v>
      </c>
      <c r="AO32" s="205" t="s">
        <v>541</v>
      </c>
      <c r="AP32" s="205">
        <v>404</v>
      </c>
      <c r="AQ32" s="207" t="s">
        <v>424</v>
      </c>
      <c r="AR32" s="207">
        <v>44165</v>
      </c>
      <c r="AS32" s="207">
        <v>44192</v>
      </c>
      <c r="AT32" s="207">
        <v>44196</v>
      </c>
      <c r="AU32" s="207">
        <v>44179</v>
      </c>
      <c r="AV32" s="205" t="s">
        <v>424</v>
      </c>
      <c r="AW32" s="205" t="s">
        <v>424</v>
      </c>
      <c r="AX32" s="206">
        <v>0</v>
      </c>
      <c r="AY32" s="206">
        <v>4.3861499999999998</v>
      </c>
      <c r="AZ32" s="206" t="s">
        <v>521</v>
      </c>
      <c r="BA32" s="206" t="s">
        <v>511</v>
      </c>
      <c r="BB32" s="206" t="s">
        <v>540</v>
      </c>
      <c r="BC32" s="206" t="s">
        <v>542</v>
      </c>
      <c r="BD32" s="206" t="str">
        <f t="shared" si="50"/>
        <v>ООО "Снабэлектрокомплект", ТМЦ, Поставка трансформаторов тока, договор № Счет №12206 от 30.11.2020</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511</v>
      </c>
      <c r="N33" s="205" t="s">
        <v>543</v>
      </c>
      <c r="O33" s="205" t="s">
        <v>513</v>
      </c>
      <c r="P33" s="206">
        <v>6.2208399999999999</v>
      </c>
      <c r="Q33" s="205" t="s">
        <v>514</v>
      </c>
      <c r="R33" s="206">
        <v>6.2208399999999999</v>
      </c>
      <c r="S33" s="205" t="s">
        <v>515</v>
      </c>
      <c r="T33" s="205" t="s">
        <v>515</v>
      </c>
      <c r="U33" s="205" t="s">
        <v>424</v>
      </c>
      <c r="V33" s="205" t="s">
        <v>424</v>
      </c>
      <c r="W33" s="205" t="s">
        <v>528</v>
      </c>
      <c r="X33" s="205">
        <v>6.2208399999999999</v>
      </c>
      <c r="Y33" s="205" t="s">
        <v>424</v>
      </c>
      <c r="Z33" s="205" t="s">
        <v>424</v>
      </c>
      <c r="AA33" s="205">
        <v>6.2208399999999999</v>
      </c>
      <c r="AB33" s="206">
        <v>6.2208399999999999</v>
      </c>
      <c r="AC33" s="205" t="s">
        <v>528</v>
      </c>
      <c r="AD33" s="206">
        <v>7.4650079999999992</v>
      </c>
      <c r="AE33" s="247">
        <f t="shared" si="49"/>
        <v>0</v>
      </c>
      <c r="AF33" s="205" t="s">
        <v>517</v>
      </c>
      <c r="AG33" s="205" t="s">
        <v>518</v>
      </c>
      <c r="AH33" s="205" t="s">
        <v>424</v>
      </c>
      <c r="AI33" s="207" t="s">
        <v>424</v>
      </c>
      <c r="AJ33" s="207" t="s">
        <v>424</v>
      </c>
      <c r="AK33" s="207" t="s">
        <v>424</v>
      </c>
      <c r="AL33" s="207" t="s">
        <v>424</v>
      </c>
      <c r="AM33" s="205" t="s">
        <v>519</v>
      </c>
      <c r="AN33" s="205" t="s">
        <v>520</v>
      </c>
      <c r="AO33" s="205" t="s">
        <v>529</v>
      </c>
      <c r="AP33" s="205">
        <v>393</v>
      </c>
      <c r="AQ33" s="207" t="s">
        <v>424</v>
      </c>
      <c r="AR33" s="207">
        <v>44147</v>
      </c>
      <c r="AS33" s="207">
        <v>44171</v>
      </c>
      <c r="AT33" s="207">
        <v>44196</v>
      </c>
      <c r="AU33" s="207">
        <v>44166</v>
      </c>
      <c r="AV33" s="205" t="s">
        <v>424</v>
      </c>
      <c r="AW33" s="205" t="s">
        <v>424</v>
      </c>
      <c r="AX33" s="206">
        <v>0</v>
      </c>
      <c r="AY33" s="206">
        <v>7.4650100000000004</v>
      </c>
      <c r="AZ33" s="206" t="s">
        <v>521</v>
      </c>
      <c r="BA33" s="206" t="s">
        <v>511</v>
      </c>
      <c r="BB33" s="206" t="s">
        <v>528</v>
      </c>
      <c r="BC33" s="206" t="s">
        <v>544</v>
      </c>
      <c r="BD33" s="206" t="str">
        <f t="shared" si="50"/>
        <v>ООО "СНАБСИБЭЛЕКТРО", ТМЦ, Поставка электроустановочных изделий, договор № Счет №26760869 от 12.11.2020</v>
      </c>
    </row>
    <row r="34" spans="1:56" s="209" customFormat="1" ht="180"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511</v>
      </c>
      <c r="N34" s="205" t="s">
        <v>545</v>
      </c>
      <c r="O34" s="205" t="s">
        <v>513</v>
      </c>
      <c r="P34" s="206">
        <v>7.2876000000000003</v>
      </c>
      <c r="Q34" s="205" t="s">
        <v>514</v>
      </c>
      <c r="R34" s="206">
        <v>7.2876000000000003</v>
      </c>
      <c r="S34" s="205" t="s">
        <v>546</v>
      </c>
      <c r="T34" s="205" t="s">
        <v>546</v>
      </c>
      <c r="U34" s="205">
        <v>5</v>
      </c>
      <c r="V34" s="205">
        <v>7</v>
      </c>
      <c r="W34" s="205" t="s">
        <v>547</v>
      </c>
      <c r="X34" s="205" t="s">
        <v>548</v>
      </c>
      <c r="Y34" s="205" t="s">
        <v>517</v>
      </c>
      <c r="Z34" s="205" t="s">
        <v>424</v>
      </c>
      <c r="AA34" s="205" t="s">
        <v>548</v>
      </c>
      <c r="AB34" s="206">
        <v>6.4272</v>
      </c>
      <c r="AC34" s="205" t="s">
        <v>549</v>
      </c>
      <c r="AD34" s="206">
        <v>7.7126399999999995</v>
      </c>
      <c r="AE34" s="247">
        <f t="shared" si="49"/>
        <v>0</v>
      </c>
      <c r="AF34" s="205">
        <v>32110209061</v>
      </c>
      <c r="AG34" s="205" t="s">
        <v>550</v>
      </c>
      <c r="AH34" s="205" t="s">
        <v>551</v>
      </c>
      <c r="AI34" s="207">
        <v>44316</v>
      </c>
      <c r="AJ34" s="207">
        <v>44306</v>
      </c>
      <c r="AK34" s="207">
        <v>44313</v>
      </c>
      <c r="AL34" s="207">
        <v>44321</v>
      </c>
      <c r="AM34" s="205" t="s">
        <v>424</v>
      </c>
      <c r="AN34" s="205" t="s">
        <v>424</v>
      </c>
      <c r="AO34" s="205" t="s">
        <v>424</v>
      </c>
      <c r="AP34" s="205" t="s">
        <v>424</v>
      </c>
      <c r="AQ34" s="207">
        <v>44341</v>
      </c>
      <c r="AR34" s="207">
        <v>44335</v>
      </c>
      <c r="AS34" s="207">
        <v>44341</v>
      </c>
      <c r="AT34" s="207">
        <v>44377</v>
      </c>
      <c r="AU34" s="207">
        <v>44376</v>
      </c>
      <c r="AV34" s="205" t="s">
        <v>424</v>
      </c>
      <c r="AW34" s="205" t="s">
        <v>424</v>
      </c>
      <c r="AX34" s="206">
        <v>0</v>
      </c>
      <c r="AY34" s="206">
        <v>7.7126400000000004</v>
      </c>
      <c r="AZ34" s="206" t="s">
        <v>521</v>
      </c>
      <c r="BA34" s="206" t="s">
        <v>511</v>
      </c>
      <c r="BB34" s="206" t="s">
        <v>549</v>
      </c>
      <c r="BC34" s="206" t="s">
        <v>552</v>
      </c>
      <c r="BD34" s="206" t="str">
        <f t="shared" si="50"/>
        <v>ООО "ЭТК "Лидер", ТМЦ, Поставка автоматических выключателей, договор № ПД-21-00095 от 19.05.2021</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511</v>
      </c>
      <c r="N35" s="205" t="s">
        <v>553</v>
      </c>
      <c r="O35" s="205" t="s">
        <v>513</v>
      </c>
      <c r="P35" s="206">
        <v>0.80149000000000004</v>
      </c>
      <c r="Q35" s="205" t="s">
        <v>514</v>
      </c>
      <c r="R35" s="206">
        <v>0.80149000000000004</v>
      </c>
      <c r="S35" s="205" t="s">
        <v>546</v>
      </c>
      <c r="T35" s="205" t="s">
        <v>546</v>
      </c>
      <c r="U35" s="205">
        <v>3</v>
      </c>
      <c r="V35" s="205">
        <v>3</v>
      </c>
      <c r="W35" s="205" t="s">
        <v>554</v>
      </c>
      <c r="X35" s="205" t="s">
        <v>555</v>
      </c>
      <c r="Y35" s="205" t="s">
        <v>517</v>
      </c>
      <c r="Z35" s="205" t="s">
        <v>424</v>
      </c>
      <c r="AA35" s="205" t="s">
        <v>555</v>
      </c>
      <c r="AB35" s="206">
        <v>1.1759999999999999</v>
      </c>
      <c r="AC35" s="205" t="s">
        <v>556</v>
      </c>
      <c r="AD35" s="206">
        <v>1.4111999999999998</v>
      </c>
      <c r="AE35" s="247">
        <f t="shared" si="49"/>
        <v>0</v>
      </c>
      <c r="AF35" s="205">
        <v>32110245658</v>
      </c>
      <c r="AG35" s="205" t="s">
        <v>550</v>
      </c>
      <c r="AH35" s="205" t="s">
        <v>551</v>
      </c>
      <c r="AI35" s="207">
        <v>44316</v>
      </c>
      <c r="AJ35" s="207">
        <v>44315</v>
      </c>
      <c r="AK35" s="207">
        <v>44333</v>
      </c>
      <c r="AL35" s="207">
        <v>44347</v>
      </c>
      <c r="AM35" s="205" t="s">
        <v>424</v>
      </c>
      <c r="AN35" s="205" t="s">
        <v>424</v>
      </c>
      <c r="AO35" s="205" t="s">
        <v>424</v>
      </c>
      <c r="AP35" s="205" t="s">
        <v>424</v>
      </c>
      <c r="AQ35" s="207">
        <v>44367</v>
      </c>
      <c r="AR35" s="207">
        <v>44366</v>
      </c>
      <c r="AS35" s="207">
        <v>44367</v>
      </c>
      <c r="AT35" s="207">
        <v>44377</v>
      </c>
      <c r="AU35" s="207">
        <v>44375</v>
      </c>
      <c r="AV35" s="205" t="s">
        <v>424</v>
      </c>
      <c r="AW35" s="205" t="s">
        <v>424</v>
      </c>
      <c r="AX35" s="206">
        <v>0</v>
      </c>
      <c r="AY35" s="206">
        <v>1.4112</v>
      </c>
      <c r="AZ35" s="206" t="s">
        <v>521</v>
      </c>
      <c r="BA35" s="206" t="s">
        <v>511</v>
      </c>
      <c r="BB35" s="206" t="s">
        <v>556</v>
      </c>
      <c r="BC35" s="206" t="s">
        <v>557</v>
      </c>
      <c r="BD35" s="206" t="str">
        <f t="shared" si="50"/>
        <v>ООО "ЮИК", ТМЦ, Поставка изделий для монтажа кабелей и проводов, договор № ПД-21-00131 от 19.06.2021</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511</v>
      </c>
      <c r="N36" s="205" t="s">
        <v>558</v>
      </c>
      <c r="O36" s="205" t="s">
        <v>513</v>
      </c>
      <c r="P36" s="206">
        <v>0.86</v>
      </c>
      <c r="Q36" s="205" t="s">
        <v>514</v>
      </c>
      <c r="R36" s="206">
        <v>0.86</v>
      </c>
      <c r="S36" s="205" t="s">
        <v>546</v>
      </c>
      <c r="T36" s="205" t="s">
        <v>546</v>
      </c>
      <c r="U36" s="205">
        <v>3</v>
      </c>
      <c r="V36" s="205">
        <v>3</v>
      </c>
      <c r="W36" s="205" t="s">
        <v>559</v>
      </c>
      <c r="X36" s="205" t="s">
        <v>560</v>
      </c>
      <c r="Y36" s="205" t="s">
        <v>561</v>
      </c>
      <c r="Z36" s="205" t="s">
        <v>424</v>
      </c>
      <c r="AA36" s="205" t="s">
        <v>560</v>
      </c>
      <c r="AB36" s="206">
        <v>0.34</v>
      </c>
      <c r="AC36" s="205" t="s">
        <v>562</v>
      </c>
      <c r="AD36" s="206">
        <v>0.40800000000000003</v>
      </c>
      <c r="AE36" s="247">
        <f t="shared" si="49"/>
        <v>5.5511151231257827E-17</v>
      </c>
      <c r="AF36" s="205">
        <v>32110209114</v>
      </c>
      <c r="AG36" s="205" t="s">
        <v>550</v>
      </c>
      <c r="AH36" s="205" t="s">
        <v>551</v>
      </c>
      <c r="AI36" s="207">
        <v>44316</v>
      </c>
      <c r="AJ36" s="207">
        <v>44306</v>
      </c>
      <c r="AK36" s="207">
        <v>44313</v>
      </c>
      <c r="AL36" s="207">
        <v>44321</v>
      </c>
      <c r="AM36" s="205" t="s">
        <v>424</v>
      </c>
      <c r="AN36" s="205" t="s">
        <v>424</v>
      </c>
      <c r="AO36" s="205" t="s">
        <v>424</v>
      </c>
      <c r="AP36" s="205" t="s">
        <v>424</v>
      </c>
      <c r="AQ36" s="207">
        <v>44341</v>
      </c>
      <c r="AR36" s="207">
        <v>44335</v>
      </c>
      <c r="AS36" s="207">
        <v>44341</v>
      </c>
      <c r="AT36" s="207">
        <v>44377</v>
      </c>
      <c r="AU36" s="207">
        <v>44349</v>
      </c>
      <c r="AV36" s="205" t="s">
        <v>424</v>
      </c>
      <c r="AW36" s="205" t="s">
        <v>424</v>
      </c>
      <c r="AX36" s="206">
        <v>0</v>
      </c>
      <c r="AY36" s="206">
        <v>0.40799999999999997</v>
      </c>
      <c r="AZ36" s="206" t="s">
        <v>521</v>
      </c>
      <c r="BA36" s="206" t="s">
        <v>511</v>
      </c>
      <c r="BB36" s="206" t="s">
        <v>562</v>
      </c>
      <c r="BC36" s="206" t="s">
        <v>563</v>
      </c>
      <c r="BD36" s="206" t="str">
        <f t="shared" si="50"/>
        <v>Общество с ограниченной ответственностью  "ТОРГОВЫЙ ДОМ "МЕТИЗ-МАСТЕР", ТМЦ, Поставка метизов, договор № ПД-21-00094 от 19.05.2021</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511</v>
      </c>
      <c r="N37" s="205" t="s">
        <v>564</v>
      </c>
      <c r="O37" s="205" t="s">
        <v>513</v>
      </c>
      <c r="P37" s="206">
        <v>61.305720000000001</v>
      </c>
      <c r="Q37" s="205" t="s">
        <v>514</v>
      </c>
      <c r="R37" s="206">
        <v>61.305720000000001</v>
      </c>
      <c r="S37" s="205" t="s">
        <v>546</v>
      </c>
      <c r="T37" s="205" t="s">
        <v>546</v>
      </c>
      <c r="U37" s="205">
        <v>7</v>
      </c>
      <c r="V37" s="205">
        <v>2</v>
      </c>
      <c r="W37" s="205" t="s">
        <v>565</v>
      </c>
      <c r="X37" s="205">
        <v>314.64999999999998</v>
      </c>
      <c r="Y37" s="205" t="s">
        <v>566</v>
      </c>
      <c r="Z37" s="205" t="s">
        <v>424</v>
      </c>
      <c r="AA37" s="205">
        <v>314.64999999999998</v>
      </c>
      <c r="AB37" s="206">
        <v>95.9</v>
      </c>
      <c r="AC37" s="205" t="s">
        <v>567</v>
      </c>
      <c r="AD37" s="206">
        <v>115.08</v>
      </c>
      <c r="AE37" s="247">
        <f t="shared" si="49"/>
        <v>0</v>
      </c>
      <c r="AF37" s="205">
        <v>32110208426</v>
      </c>
      <c r="AG37" s="205" t="s">
        <v>550</v>
      </c>
      <c r="AH37" s="205" t="s">
        <v>551</v>
      </c>
      <c r="AI37" s="207">
        <v>44316</v>
      </c>
      <c r="AJ37" s="207">
        <v>44306</v>
      </c>
      <c r="AK37" s="207">
        <v>44313</v>
      </c>
      <c r="AL37" s="207">
        <v>44321</v>
      </c>
      <c r="AM37" s="205" t="s">
        <v>424</v>
      </c>
      <c r="AN37" s="205" t="s">
        <v>424</v>
      </c>
      <c r="AO37" s="205" t="s">
        <v>424</v>
      </c>
      <c r="AP37" s="205" t="s">
        <v>424</v>
      </c>
      <c r="AQ37" s="207">
        <v>44341</v>
      </c>
      <c r="AR37" s="207">
        <v>44335</v>
      </c>
      <c r="AS37" s="207">
        <v>44341</v>
      </c>
      <c r="AT37" s="207">
        <v>44407</v>
      </c>
      <c r="AU37" s="207">
        <v>44369</v>
      </c>
      <c r="AV37" s="205" t="s">
        <v>424</v>
      </c>
      <c r="AW37" s="205" t="s">
        <v>424</v>
      </c>
      <c r="AX37" s="206">
        <v>0</v>
      </c>
      <c r="AY37" s="206">
        <v>115.08</v>
      </c>
      <c r="AZ37" s="206" t="s">
        <v>521</v>
      </c>
      <c r="BA37" s="206" t="s">
        <v>511</v>
      </c>
      <c r="BB37" s="206" t="s">
        <v>568</v>
      </c>
      <c r="BC37" s="206" t="s">
        <v>569</v>
      </c>
      <c r="BD37" s="206" t="str">
        <f t="shared" si="50"/>
        <v>ООО "ТЕРРА", ТМЦ, Поставка оборудования телемеханики и средств связи, договор № ПД-21-00093 от 19.05.2021</v>
      </c>
    </row>
    <row r="38" spans="1:56" s="209" customFormat="1" ht="146.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511</v>
      </c>
      <c r="N38" s="205" t="s">
        <v>535</v>
      </c>
      <c r="O38" s="205" t="s">
        <v>513</v>
      </c>
      <c r="P38" s="206">
        <v>287.55104999999998</v>
      </c>
      <c r="Q38" s="205" t="s">
        <v>514</v>
      </c>
      <c r="R38" s="206">
        <v>287.55104999999998</v>
      </c>
      <c r="S38" s="205" t="s">
        <v>546</v>
      </c>
      <c r="T38" s="205" t="s">
        <v>546</v>
      </c>
      <c r="U38" s="205">
        <v>3</v>
      </c>
      <c r="V38" s="205">
        <v>6</v>
      </c>
      <c r="W38" s="205" t="s">
        <v>570</v>
      </c>
      <c r="X38" s="205" t="s">
        <v>571</v>
      </c>
      <c r="Y38" s="205" t="s">
        <v>572</v>
      </c>
      <c r="Z38" s="205" t="s">
        <v>424</v>
      </c>
      <c r="AA38" s="205" t="s">
        <v>571</v>
      </c>
      <c r="AB38" s="206">
        <v>247.13533000000001</v>
      </c>
      <c r="AC38" s="205" t="s">
        <v>536</v>
      </c>
      <c r="AD38" s="206">
        <v>296.56240000000003</v>
      </c>
      <c r="AE38" s="247">
        <f t="shared" si="49"/>
        <v>0</v>
      </c>
      <c r="AF38" s="205">
        <v>32110240971</v>
      </c>
      <c r="AG38" s="205" t="s">
        <v>550</v>
      </c>
      <c r="AH38" s="205" t="s">
        <v>551</v>
      </c>
      <c r="AI38" s="207">
        <v>44316</v>
      </c>
      <c r="AJ38" s="207">
        <v>44314</v>
      </c>
      <c r="AK38" s="207">
        <v>44329</v>
      </c>
      <c r="AL38" s="207">
        <v>44340</v>
      </c>
      <c r="AM38" s="205" t="s">
        <v>424</v>
      </c>
      <c r="AN38" s="205" t="s">
        <v>424</v>
      </c>
      <c r="AO38" s="205" t="s">
        <v>424</v>
      </c>
      <c r="AP38" s="205" t="s">
        <v>424</v>
      </c>
      <c r="AQ38" s="207">
        <v>44360</v>
      </c>
      <c r="AR38" s="207">
        <v>44351</v>
      </c>
      <c r="AS38" s="207">
        <v>44360</v>
      </c>
      <c r="AT38" s="207">
        <v>44377</v>
      </c>
      <c r="AU38" s="207">
        <v>44368</v>
      </c>
      <c r="AV38" s="205" t="s">
        <v>424</v>
      </c>
      <c r="AW38" s="205" t="s">
        <v>424</v>
      </c>
      <c r="AX38" s="206">
        <v>0</v>
      </c>
      <c r="AY38" s="206">
        <v>296.56240000000003</v>
      </c>
      <c r="AZ38" s="206" t="s">
        <v>521</v>
      </c>
      <c r="BA38" s="206" t="s">
        <v>511</v>
      </c>
      <c r="BB38" s="206" t="s">
        <v>536</v>
      </c>
      <c r="BC38" s="206" t="s">
        <v>573</v>
      </c>
      <c r="BD38" s="206" t="str">
        <f t="shared" si="50"/>
        <v>ООО "НТД "Микроникс", ТМЦ, Поставка счетчиков, договор № ПД-21-00114 от 04.06.2022</v>
      </c>
    </row>
    <row r="39" spans="1:56" s="209" customFormat="1" ht="146.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511</v>
      </c>
      <c r="N39" s="205" t="s">
        <v>574</v>
      </c>
      <c r="O39" s="205" t="s">
        <v>513</v>
      </c>
      <c r="P39" s="206">
        <v>12.851760000000001</v>
      </c>
      <c r="Q39" s="205" t="s">
        <v>514</v>
      </c>
      <c r="R39" s="206">
        <v>12.851760000000001</v>
      </c>
      <c r="S39" s="205" t="s">
        <v>546</v>
      </c>
      <c r="T39" s="205" t="s">
        <v>546</v>
      </c>
      <c r="U39" s="205">
        <v>9</v>
      </c>
      <c r="V39" s="205">
        <v>5</v>
      </c>
      <c r="W39" s="205" t="s">
        <v>575</v>
      </c>
      <c r="X39" s="205" t="s">
        <v>576</v>
      </c>
      <c r="Y39" s="205" t="s">
        <v>577</v>
      </c>
      <c r="Z39" s="205" t="s">
        <v>424</v>
      </c>
      <c r="AA39" s="205" t="s">
        <v>576</v>
      </c>
      <c r="AB39" s="206">
        <v>9.7949999999999999</v>
      </c>
      <c r="AC39" s="205" t="s">
        <v>578</v>
      </c>
      <c r="AD39" s="206">
        <v>11.754</v>
      </c>
      <c r="AE39" s="247">
        <f t="shared" si="49"/>
        <v>0</v>
      </c>
      <c r="AF39" s="205">
        <v>32110188733</v>
      </c>
      <c r="AG39" s="205" t="s">
        <v>550</v>
      </c>
      <c r="AH39" s="205" t="s">
        <v>551</v>
      </c>
      <c r="AI39" s="207">
        <v>44347</v>
      </c>
      <c r="AJ39" s="207">
        <v>44347</v>
      </c>
      <c r="AK39" s="207">
        <v>44354</v>
      </c>
      <c r="AL39" s="207">
        <v>44357</v>
      </c>
      <c r="AM39" s="205" t="s">
        <v>424</v>
      </c>
      <c r="AN39" s="205" t="s">
        <v>424</v>
      </c>
      <c r="AO39" s="205" t="s">
        <v>424</v>
      </c>
      <c r="AP39" s="205" t="s">
        <v>424</v>
      </c>
      <c r="AQ39" s="207">
        <v>44377</v>
      </c>
      <c r="AR39" s="207">
        <v>44376</v>
      </c>
      <c r="AS39" s="207">
        <v>44377</v>
      </c>
      <c r="AT39" s="207">
        <v>44407</v>
      </c>
      <c r="AU39" s="207">
        <v>44392</v>
      </c>
      <c r="AV39" s="205" t="s">
        <v>424</v>
      </c>
      <c r="AW39" s="205" t="s">
        <v>424</v>
      </c>
      <c r="AX39" s="206">
        <v>0</v>
      </c>
      <c r="AY39" s="206">
        <v>11.754</v>
      </c>
      <c r="AZ39" s="206" t="s">
        <v>521</v>
      </c>
      <c r="BA39" s="206" t="s">
        <v>511</v>
      </c>
      <c r="BB39" s="206" t="s">
        <v>578</v>
      </c>
      <c r="BC39" s="206" t="s">
        <v>579</v>
      </c>
      <c r="BD39" s="206" t="str">
        <f t="shared" si="50"/>
        <v>ООО ТД "Энергопром", ТМЦ, Поставка электротехнических изделий, договор № ПД-21-00090 от 11.05.2021</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511</v>
      </c>
      <c r="N40" s="205" t="s">
        <v>580</v>
      </c>
      <c r="O40" s="205" t="s">
        <v>513</v>
      </c>
      <c r="P40" s="206">
        <v>6.6</v>
      </c>
      <c r="Q40" s="205" t="s">
        <v>514</v>
      </c>
      <c r="R40" s="206">
        <v>6.6</v>
      </c>
      <c r="S40" s="205" t="s">
        <v>515</v>
      </c>
      <c r="T40" s="205" t="s">
        <v>515</v>
      </c>
      <c r="U40" s="205" t="s">
        <v>424</v>
      </c>
      <c r="V40" s="205" t="s">
        <v>424</v>
      </c>
      <c r="W40" s="205" t="s">
        <v>578</v>
      </c>
      <c r="X40" s="205">
        <v>6.6</v>
      </c>
      <c r="Y40" s="205" t="s">
        <v>424</v>
      </c>
      <c r="Z40" s="205" t="s">
        <v>424</v>
      </c>
      <c r="AA40" s="205">
        <v>6.6</v>
      </c>
      <c r="AB40" s="206">
        <v>6.6</v>
      </c>
      <c r="AC40" s="205" t="s">
        <v>578</v>
      </c>
      <c r="AD40" s="206">
        <v>7.92</v>
      </c>
      <c r="AE40" s="247">
        <f t="shared" si="49"/>
        <v>0</v>
      </c>
      <c r="AF40" s="205" t="s">
        <v>424</v>
      </c>
      <c r="AG40" s="205" t="s">
        <v>518</v>
      </c>
      <c r="AH40" s="205" t="s">
        <v>424</v>
      </c>
      <c r="AI40" s="207">
        <v>44316</v>
      </c>
      <c r="AJ40" s="207">
        <v>44300</v>
      </c>
      <c r="AK40" s="207">
        <v>44307</v>
      </c>
      <c r="AL40" s="207">
        <v>44315</v>
      </c>
      <c r="AM40" s="205" t="s">
        <v>424</v>
      </c>
      <c r="AN40" s="205" t="s">
        <v>424</v>
      </c>
      <c r="AO40" s="205" t="s">
        <v>424</v>
      </c>
      <c r="AP40" s="205" t="s">
        <v>424</v>
      </c>
      <c r="AQ40" s="207">
        <v>44335</v>
      </c>
      <c r="AR40" s="207">
        <v>44327</v>
      </c>
      <c r="AS40" s="207">
        <v>44335</v>
      </c>
      <c r="AT40" s="207">
        <v>44377</v>
      </c>
      <c r="AU40" s="207">
        <v>44336</v>
      </c>
      <c r="AV40" s="205" t="s">
        <v>424</v>
      </c>
      <c r="AW40" s="205" t="s">
        <v>424</v>
      </c>
      <c r="AX40" s="206">
        <v>0</v>
      </c>
      <c r="AY40" s="206">
        <v>7.92</v>
      </c>
      <c r="AZ40" s="206" t="s">
        <v>521</v>
      </c>
      <c r="BA40" s="206" t="s">
        <v>511</v>
      </c>
      <c r="BB40" s="206" t="s">
        <v>578</v>
      </c>
      <c r="BC40" s="206" t="s">
        <v>581</v>
      </c>
      <c r="BD40" s="206" t="str">
        <f t="shared" si="50"/>
        <v>ООО ТД "Энергопром", ТМЦ, Поставка БОКСА ЩРН-П-12 МОДУЛЕЙ НАВЕСНОГО ПЛАСТИК IP40, договор № Счет №71 от 14.05.2021</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511</v>
      </c>
      <c r="N41" s="205" t="s">
        <v>582</v>
      </c>
      <c r="O41" s="205" t="s">
        <v>513</v>
      </c>
      <c r="P41" s="206">
        <v>5.6779999999999999</v>
      </c>
      <c r="Q41" s="205" t="s">
        <v>514</v>
      </c>
      <c r="R41" s="206">
        <v>5.6779999999999999</v>
      </c>
      <c r="S41" s="205" t="s">
        <v>515</v>
      </c>
      <c r="T41" s="205" t="s">
        <v>515</v>
      </c>
      <c r="U41" s="205" t="s">
        <v>424</v>
      </c>
      <c r="V41" s="205" t="s">
        <v>424</v>
      </c>
      <c r="W41" s="205" t="s">
        <v>583</v>
      </c>
      <c r="X41" s="205">
        <v>5.6779999999999999</v>
      </c>
      <c r="Y41" s="205" t="s">
        <v>424</v>
      </c>
      <c r="Z41" s="205" t="s">
        <v>424</v>
      </c>
      <c r="AA41" s="205">
        <v>5.6779999999999999</v>
      </c>
      <c r="AB41" s="206">
        <v>5.6779999999999999</v>
      </c>
      <c r="AC41" s="205" t="s">
        <v>583</v>
      </c>
      <c r="AD41" s="206">
        <v>6.8136000000000001</v>
      </c>
      <c r="AE41" s="247">
        <f t="shared" si="49"/>
        <v>0</v>
      </c>
      <c r="AF41" s="205" t="s">
        <v>517</v>
      </c>
      <c r="AG41" s="205" t="s">
        <v>518</v>
      </c>
      <c r="AH41" s="205" t="s">
        <v>424</v>
      </c>
      <c r="AI41" s="207" t="s">
        <v>424</v>
      </c>
      <c r="AJ41" s="207" t="s">
        <v>424</v>
      </c>
      <c r="AK41" s="207" t="s">
        <v>424</v>
      </c>
      <c r="AL41" s="207" t="s">
        <v>424</v>
      </c>
      <c r="AM41" s="205" t="s">
        <v>519</v>
      </c>
      <c r="AN41" s="205" t="s">
        <v>520</v>
      </c>
      <c r="AO41" s="205" t="s">
        <v>584</v>
      </c>
      <c r="AP41" s="205">
        <v>76</v>
      </c>
      <c r="AQ41" s="207" t="s">
        <v>424</v>
      </c>
      <c r="AR41" s="207">
        <v>44330</v>
      </c>
      <c r="AS41" s="207">
        <v>44355</v>
      </c>
      <c r="AT41" s="207">
        <v>44377</v>
      </c>
      <c r="AU41" s="207">
        <v>44350</v>
      </c>
      <c r="AV41" s="205" t="s">
        <v>424</v>
      </c>
      <c r="AW41" s="205" t="s">
        <v>424</v>
      </c>
      <c r="AX41" s="206">
        <v>0</v>
      </c>
      <c r="AY41" s="206">
        <v>6.8136000000000001</v>
      </c>
      <c r="AZ41" s="206" t="s">
        <v>521</v>
      </c>
      <c r="BA41" s="206" t="s">
        <v>511</v>
      </c>
      <c r="BB41" s="206" t="s">
        <v>583</v>
      </c>
      <c r="BC41" s="206" t="s">
        <v>585</v>
      </c>
      <c r="BD41" s="206" t="str">
        <f t="shared" si="50"/>
        <v>ООО "ТД "Электротехмонтаж", ТМЦ, Поставка кабеля, договор № Счет № 602/4411779/601 от 23.04.2021</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511</v>
      </c>
      <c r="N42" s="205" t="s">
        <v>586</v>
      </c>
      <c r="O42" s="205" t="s">
        <v>513</v>
      </c>
      <c r="P42" s="206">
        <v>35.5</v>
      </c>
      <c r="Q42" s="205" t="s">
        <v>514</v>
      </c>
      <c r="R42" s="206">
        <v>35.5</v>
      </c>
      <c r="S42" s="205" t="s">
        <v>515</v>
      </c>
      <c r="T42" s="205" t="s">
        <v>515</v>
      </c>
      <c r="U42" s="205" t="s">
        <v>424</v>
      </c>
      <c r="V42" s="205" t="s">
        <v>424</v>
      </c>
      <c r="W42" s="205" t="s">
        <v>587</v>
      </c>
      <c r="X42" s="205">
        <v>35.5</v>
      </c>
      <c r="Y42" s="205" t="s">
        <v>424</v>
      </c>
      <c r="Z42" s="205" t="s">
        <v>424</v>
      </c>
      <c r="AA42" s="205">
        <v>35.5</v>
      </c>
      <c r="AB42" s="206">
        <v>35.5</v>
      </c>
      <c r="AC42" s="205" t="s">
        <v>587</v>
      </c>
      <c r="AD42" s="206">
        <v>42.6</v>
      </c>
      <c r="AE42" s="247">
        <f t="shared" si="49"/>
        <v>0</v>
      </c>
      <c r="AF42" s="205" t="s">
        <v>517</v>
      </c>
      <c r="AG42" s="205" t="s">
        <v>518</v>
      </c>
      <c r="AH42" s="205" t="s">
        <v>424</v>
      </c>
      <c r="AI42" s="207" t="s">
        <v>424</v>
      </c>
      <c r="AJ42" s="207" t="s">
        <v>424</v>
      </c>
      <c r="AK42" s="207" t="s">
        <v>424</v>
      </c>
      <c r="AL42" s="207" t="s">
        <v>424</v>
      </c>
      <c r="AM42" s="205" t="s">
        <v>519</v>
      </c>
      <c r="AN42" s="205" t="s">
        <v>520</v>
      </c>
      <c r="AO42" s="205" t="s">
        <v>588</v>
      </c>
      <c r="AP42" s="205">
        <v>62</v>
      </c>
      <c r="AQ42" s="207" t="s">
        <v>424</v>
      </c>
      <c r="AR42" s="207">
        <v>44309</v>
      </c>
      <c r="AS42" s="207">
        <v>44332</v>
      </c>
      <c r="AT42" s="207">
        <v>44316</v>
      </c>
      <c r="AU42" s="207">
        <v>44316</v>
      </c>
      <c r="AV42" s="205" t="s">
        <v>424</v>
      </c>
      <c r="AW42" s="205" t="s">
        <v>424</v>
      </c>
      <c r="AX42" s="206">
        <v>0</v>
      </c>
      <c r="AY42" s="206">
        <v>42.6</v>
      </c>
      <c r="AZ42" s="206" t="s">
        <v>521</v>
      </c>
      <c r="BA42" s="206" t="s">
        <v>511</v>
      </c>
      <c r="BB42" s="206" t="s">
        <v>587</v>
      </c>
      <c r="BC42" s="206" t="s">
        <v>589</v>
      </c>
      <c r="BD42" s="206" t="str">
        <f t="shared" si="50"/>
        <v>ООО НПП "Микропроцессорные технологии", ТМЦ, Поставка микропроцессорного терминала релейной защиты БЗП-02, договор № Счет №Сч\002026\10\2021 от 08.10.2021</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511</v>
      </c>
      <c r="N43" s="205" t="s">
        <v>590</v>
      </c>
      <c r="O43" s="205" t="s">
        <v>513</v>
      </c>
      <c r="P43" s="206">
        <v>20.189820000000001</v>
      </c>
      <c r="Q43" s="205" t="s">
        <v>514</v>
      </c>
      <c r="R43" s="206">
        <v>20.189820000000001</v>
      </c>
      <c r="S43" s="205" t="s">
        <v>515</v>
      </c>
      <c r="T43" s="205" t="s">
        <v>515</v>
      </c>
      <c r="U43" s="205" t="s">
        <v>424</v>
      </c>
      <c r="V43" s="205" t="s">
        <v>424</v>
      </c>
      <c r="W43" s="205" t="s">
        <v>516</v>
      </c>
      <c r="X43" s="205">
        <v>20.189820000000001</v>
      </c>
      <c r="Y43" s="205" t="s">
        <v>424</v>
      </c>
      <c r="Z43" s="205" t="s">
        <v>424</v>
      </c>
      <c r="AA43" s="205">
        <v>20.189820000000001</v>
      </c>
      <c r="AB43" s="206">
        <v>20.189820000000001</v>
      </c>
      <c r="AC43" s="205" t="s">
        <v>516</v>
      </c>
      <c r="AD43" s="206">
        <v>24.227779999999999</v>
      </c>
      <c r="AE43" s="247">
        <f t="shared" si="49"/>
        <v>0</v>
      </c>
      <c r="AF43" s="205" t="s">
        <v>517</v>
      </c>
      <c r="AG43" s="205" t="s">
        <v>518</v>
      </c>
      <c r="AH43" s="205" t="s">
        <v>424</v>
      </c>
      <c r="AI43" s="207" t="s">
        <v>424</v>
      </c>
      <c r="AJ43" s="207" t="s">
        <v>424</v>
      </c>
      <c r="AK43" s="207" t="s">
        <v>424</v>
      </c>
      <c r="AL43" s="207" t="s">
        <v>424</v>
      </c>
      <c r="AM43" s="205" t="s">
        <v>519</v>
      </c>
      <c r="AN43" s="205" t="s">
        <v>520</v>
      </c>
      <c r="AO43" s="205" t="s">
        <v>591</v>
      </c>
      <c r="AP43" s="205">
        <v>125</v>
      </c>
      <c r="AQ43" s="207" t="s">
        <v>424</v>
      </c>
      <c r="AR43" s="207">
        <v>44477</v>
      </c>
      <c r="AS43" s="207">
        <v>44500</v>
      </c>
      <c r="AT43" s="207">
        <v>44530</v>
      </c>
      <c r="AU43" s="207">
        <v>44522</v>
      </c>
      <c r="AV43" s="205" t="s">
        <v>424</v>
      </c>
      <c r="AW43" s="205" t="s">
        <v>424</v>
      </c>
      <c r="AX43" s="206">
        <v>0</v>
      </c>
      <c r="AY43" s="206">
        <v>24.227779999999999</v>
      </c>
      <c r="AZ43" s="206" t="s">
        <v>521</v>
      </c>
      <c r="BA43" s="206" t="s">
        <v>511</v>
      </c>
      <c r="BB43" s="206" t="s">
        <v>516</v>
      </c>
      <c r="BC43" s="206" t="s">
        <v>592</v>
      </c>
      <c r="BD43" s="206" t="str">
        <f t="shared" si="50"/>
        <v>ООО "ТЭС", ТМЦ, Поставка оборудования TELEOFIS, договор № Счет №135 от 09.06.2021</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511</v>
      </c>
      <c r="N44" s="205" t="s">
        <v>593</v>
      </c>
      <c r="O44" s="205" t="s">
        <v>513</v>
      </c>
      <c r="P44" s="206">
        <v>0.57150000000000001</v>
      </c>
      <c r="Q44" s="205" t="s">
        <v>514</v>
      </c>
      <c r="R44" s="206">
        <v>0.57150000000000001</v>
      </c>
      <c r="S44" s="205" t="s">
        <v>515</v>
      </c>
      <c r="T44" s="205" t="s">
        <v>515</v>
      </c>
      <c r="U44" s="205" t="s">
        <v>424</v>
      </c>
      <c r="V44" s="205" t="s">
        <v>424</v>
      </c>
      <c r="W44" s="205" t="s">
        <v>528</v>
      </c>
      <c r="X44" s="205">
        <v>0.57150000000000001</v>
      </c>
      <c r="Y44" s="205" t="s">
        <v>424</v>
      </c>
      <c r="Z44" s="205" t="s">
        <v>424</v>
      </c>
      <c r="AA44" s="205">
        <v>0.57150000000000001</v>
      </c>
      <c r="AB44" s="206">
        <v>0.57150000000000001</v>
      </c>
      <c r="AC44" s="205" t="s">
        <v>528</v>
      </c>
      <c r="AD44" s="206">
        <v>0.68579999999999997</v>
      </c>
      <c r="AE44" s="247">
        <f t="shared" si="49"/>
        <v>0</v>
      </c>
      <c r="AF44" s="205" t="s">
        <v>517</v>
      </c>
      <c r="AG44" s="205" t="s">
        <v>518</v>
      </c>
      <c r="AH44" s="205" t="s">
        <v>424</v>
      </c>
      <c r="AI44" s="207" t="s">
        <v>424</v>
      </c>
      <c r="AJ44" s="207" t="s">
        <v>424</v>
      </c>
      <c r="AK44" s="207" t="s">
        <v>424</v>
      </c>
      <c r="AL44" s="207" t="s">
        <v>424</v>
      </c>
      <c r="AM44" s="205" t="s">
        <v>519</v>
      </c>
      <c r="AN44" s="205" t="s">
        <v>520</v>
      </c>
      <c r="AO44" s="205" t="s">
        <v>594</v>
      </c>
      <c r="AP44" s="205">
        <v>90</v>
      </c>
      <c r="AQ44" s="207" t="s">
        <v>424</v>
      </c>
      <c r="AR44" s="207">
        <v>44356</v>
      </c>
      <c r="AS44" s="207">
        <v>44376</v>
      </c>
      <c r="AT44" s="207">
        <v>44377</v>
      </c>
      <c r="AU44" s="207">
        <v>44376</v>
      </c>
      <c r="AV44" s="205" t="s">
        <v>424</v>
      </c>
      <c r="AW44" s="205" t="s">
        <v>424</v>
      </c>
      <c r="AX44" s="206">
        <v>0</v>
      </c>
      <c r="AY44" s="206">
        <v>0.68579999999999997</v>
      </c>
      <c r="AZ44" s="206" t="s">
        <v>521</v>
      </c>
      <c r="BA44" s="206" t="s">
        <v>511</v>
      </c>
      <c r="BB44" s="206" t="s">
        <v>528</v>
      </c>
      <c r="BC44" s="206" t="s">
        <v>595</v>
      </c>
      <c r="BD44" s="206" t="str">
        <f t="shared" si="50"/>
        <v>ООО "СНАБСИБЭЛЕКТРО", ТМЦ, Поставка розетки, договор № Счет№29446609 от 29.06.2021</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511</v>
      </c>
      <c r="N45" s="205" t="s">
        <v>596</v>
      </c>
      <c r="O45" s="205" t="s">
        <v>513</v>
      </c>
      <c r="P45" s="206">
        <v>14.04167</v>
      </c>
      <c r="Q45" s="205" t="s">
        <v>514</v>
      </c>
      <c r="R45" s="206">
        <v>14.04167</v>
      </c>
      <c r="S45" s="205" t="s">
        <v>515</v>
      </c>
      <c r="T45" s="205" t="s">
        <v>515</v>
      </c>
      <c r="U45" s="205" t="s">
        <v>424</v>
      </c>
      <c r="V45" s="205" t="s">
        <v>424</v>
      </c>
      <c r="W45" s="205" t="s">
        <v>536</v>
      </c>
      <c r="X45" s="205">
        <v>14.04167</v>
      </c>
      <c r="Y45" s="205" t="s">
        <v>424</v>
      </c>
      <c r="Z45" s="205" t="s">
        <v>424</v>
      </c>
      <c r="AA45" s="205">
        <v>14.04167</v>
      </c>
      <c r="AB45" s="206">
        <v>14.04167</v>
      </c>
      <c r="AC45" s="205" t="s">
        <v>536</v>
      </c>
      <c r="AD45" s="206">
        <v>16.850010000000001</v>
      </c>
      <c r="AE45" s="247">
        <f t="shared" si="49"/>
        <v>0</v>
      </c>
      <c r="AF45" s="205" t="s">
        <v>517</v>
      </c>
      <c r="AG45" s="205" t="s">
        <v>518</v>
      </c>
      <c r="AH45" s="205" t="s">
        <v>424</v>
      </c>
      <c r="AI45" s="207" t="s">
        <v>424</v>
      </c>
      <c r="AJ45" s="207" t="s">
        <v>424</v>
      </c>
      <c r="AK45" s="207" t="s">
        <v>424</v>
      </c>
      <c r="AL45" s="207" t="s">
        <v>424</v>
      </c>
      <c r="AM45" s="205" t="s">
        <v>519</v>
      </c>
      <c r="AN45" s="205" t="s">
        <v>520</v>
      </c>
      <c r="AO45" s="205" t="s">
        <v>597</v>
      </c>
      <c r="AP45" s="205">
        <v>99</v>
      </c>
      <c r="AQ45" s="207" t="s">
        <v>424</v>
      </c>
      <c r="AR45" s="207">
        <v>44376</v>
      </c>
      <c r="AS45" s="207">
        <v>44416</v>
      </c>
      <c r="AT45" s="207">
        <v>44407</v>
      </c>
      <c r="AU45" s="207">
        <v>44405</v>
      </c>
      <c r="AV45" s="205" t="s">
        <v>424</v>
      </c>
      <c r="AW45" s="205" t="s">
        <v>424</v>
      </c>
      <c r="AX45" s="206">
        <v>0</v>
      </c>
      <c r="AY45" s="206">
        <v>16.850010000000001</v>
      </c>
      <c r="AZ45" s="206" t="s">
        <v>521</v>
      </c>
      <c r="BA45" s="206" t="s">
        <v>511</v>
      </c>
      <c r="BB45" s="206" t="s">
        <v>536</v>
      </c>
      <c r="BC45" s="206" t="s">
        <v>598</v>
      </c>
      <c r="BD45" s="206" t="str">
        <f t="shared" si="50"/>
        <v>ООО "НТД "Микроникс", ТМЦ, Поставка счетчиков СЭБ, договор № Счет №110/03 от 02.06.2021</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511</v>
      </c>
      <c r="N46" s="205" t="s">
        <v>539</v>
      </c>
      <c r="O46" s="205" t="s">
        <v>513</v>
      </c>
      <c r="P46" s="206">
        <v>46.848300000000002</v>
      </c>
      <c r="Q46" s="205" t="s">
        <v>514</v>
      </c>
      <c r="R46" s="206">
        <v>46.848300000000002</v>
      </c>
      <c r="S46" s="205" t="s">
        <v>515</v>
      </c>
      <c r="T46" s="205" t="s">
        <v>515</v>
      </c>
      <c r="U46" s="205" t="s">
        <v>424</v>
      </c>
      <c r="V46" s="205" t="s">
        <v>424</v>
      </c>
      <c r="W46" s="205" t="s">
        <v>599</v>
      </c>
      <c r="X46" s="205">
        <v>46.848300000000002</v>
      </c>
      <c r="Y46" s="205" t="s">
        <v>424</v>
      </c>
      <c r="Z46" s="205" t="s">
        <v>424</v>
      </c>
      <c r="AA46" s="205">
        <v>46.848300000000002</v>
      </c>
      <c r="AB46" s="206">
        <v>46.848300000000002</v>
      </c>
      <c r="AC46" s="205" t="s">
        <v>599</v>
      </c>
      <c r="AD46" s="206">
        <v>56.217970000000001</v>
      </c>
      <c r="AE46" s="247">
        <f t="shared" si="49"/>
        <v>0</v>
      </c>
      <c r="AF46" s="205" t="s">
        <v>517</v>
      </c>
      <c r="AG46" s="205" t="s">
        <v>518</v>
      </c>
      <c r="AH46" s="205" t="s">
        <v>424</v>
      </c>
      <c r="AI46" s="207" t="s">
        <v>424</v>
      </c>
      <c r="AJ46" s="207" t="s">
        <v>424</v>
      </c>
      <c r="AK46" s="207" t="s">
        <v>424</v>
      </c>
      <c r="AL46" s="207" t="s">
        <v>424</v>
      </c>
      <c r="AM46" s="205" t="s">
        <v>519</v>
      </c>
      <c r="AN46" s="205" t="s">
        <v>520</v>
      </c>
      <c r="AO46" s="205" t="s">
        <v>600</v>
      </c>
      <c r="AP46" s="205">
        <v>79</v>
      </c>
      <c r="AQ46" s="207" t="s">
        <v>424</v>
      </c>
      <c r="AR46" s="207">
        <v>44349</v>
      </c>
      <c r="AS46" s="207">
        <v>44369</v>
      </c>
      <c r="AT46" s="207">
        <v>44377</v>
      </c>
      <c r="AU46" s="207">
        <v>44362</v>
      </c>
      <c r="AV46" s="205" t="s">
        <v>424</v>
      </c>
      <c r="AW46" s="205" t="s">
        <v>424</v>
      </c>
      <c r="AX46" s="206">
        <v>0</v>
      </c>
      <c r="AY46" s="206">
        <v>56.21808</v>
      </c>
      <c r="AZ46" s="206" t="s">
        <v>521</v>
      </c>
      <c r="BA46" s="206" t="s">
        <v>511</v>
      </c>
      <c r="BB46" s="206" t="s">
        <v>599</v>
      </c>
      <c r="BC46" s="206" t="s">
        <v>601</v>
      </c>
      <c r="BD46" s="206" t="str">
        <f t="shared" si="50"/>
        <v>ООО "Промэко", ТМЦ, Поставка трансформаторов тока, договор № Счет №14848 от 22.04.2021</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511</v>
      </c>
      <c r="N47" s="205" t="s">
        <v>602</v>
      </c>
      <c r="O47" s="205" t="s">
        <v>513</v>
      </c>
      <c r="P47" s="206">
        <v>5.6761200000000001</v>
      </c>
      <c r="Q47" s="205" t="s">
        <v>514</v>
      </c>
      <c r="R47" s="206">
        <v>5.6761200000000001</v>
      </c>
      <c r="S47" s="205" t="s">
        <v>515</v>
      </c>
      <c r="T47" s="205" t="s">
        <v>515</v>
      </c>
      <c r="U47" s="205" t="s">
        <v>424</v>
      </c>
      <c r="V47" s="205" t="s">
        <v>424</v>
      </c>
      <c r="W47" s="205" t="s">
        <v>599</v>
      </c>
      <c r="X47" s="205">
        <v>5.6761200000000001</v>
      </c>
      <c r="Y47" s="205" t="s">
        <v>424</v>
      </c>
      <c r="Z47" s="205" t="s">
        <v>424</v>
      </c>
      <c r="AA47" s="205">
        <v>5.6761200000000001</v>
      </c>
      <c r="AB47" s="206">
        <v>5.6761200000000001</v>
      </c>
      <c r="AC47" s="205" t="s">
        <v>599</v>
      </c>
      <c r="AD47" s="206">
        <v>6.8113400000000004</v>
      </c>
      <c r="AE47" s="247">
        <f t="shared" si="49"/>
        <v>0</v>
      </c>
      <c r="AF47" s="205" t="s">
        <v>517</v>
      </c>
      <c r="AG47" s="205" t="s">
        <v>518</v>
      </c>
      <c r="AH47" s="205" t="s">
        <v>424</v>
      </c>
      <c r="AI47" s="207" t="s">
        <v>424</v>
      </c>
      <c r="AJ47" s="207" t="s">
        <v>424</v>
      </c>
      <c r="AK47" s="207" t="s">
        <v>424</v>
      </c>
      <c r="AL47" s="207" t="s">
        <v>424</v>
      </c>
      <c r="AM47" s="205" t="s">
        <v>519</v>
      </c>
      <c r="AN47" s="205" t="s">
        <v>520</v>
      </c>
      <c r="AO47" s="205" t="s">
        <v>603</v>
      </c>
      <c r="AP47" s="205">
        <v>66</v>
      </c>
      <c r="AQ47" s="207" t="s">
        <v>424</v>
      </c>
      <c r="AR47" s="207">
        <v>44308</v>
      </c>
      <c r="AS47" s="207">
        <v>44334</v>
      </c>
      <c r="AT47" s="207">
        <v>44346</v>
      </c>
      <c r="AU47" s="207">
        <v>44320</v>
      </c>
      <c r="AV47" s="205" t="s">
        <v>424</v>
      </c>
      <c r="AW47" s="205" t="s">
        <v>424</v>
      </c>
      <c r="AX47" s="206">
        <v>0</v>
      </c>
      <c r="AY47" s="206">
        <v>6.81135</v>
      </c>
      <c r="AZ47" s="206" t="s">
        <v>521</v>
      </c>
      <c r="BA47" s="206" t="s">
        <v>511</v>
      </c>
      <c r="BB47" s="206" t="s">
        <v>599</v>
      </c>
      <c r="BC47" s="206" t="s">
        <v>604</v>
      </c>
      <c r="BD47" s="206" t="str">
        <f t="shared" si="50"/>
        <v>ООО "Промэко", ТМЦ, Поставка шин к трансформаторам тока, договор № Счет №18093 от 19.05.2021</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511</v>
      </c>
      <c r="N48" s="205" t="s">
        <v>605</v>
      </c>
      <c r="O48" s="205" t="s">
        <v>513</v>
      </c>
      <c r="P48" s="206">
        <v>412.00056000000001</v>
      </c>
      <c r="Q48" s="205" t="s">
        <v>514</v>
      </c>
      <c r="R48" s="206">
        <v>412.00056000000001</v>
      </c>
      <c r="S48" s="205" t="s">
        <v>546</v>
      </c>
      <c r="T48" s="205" t="s">
        <v>546</v>
      </c>
      <c r="U48" s="205">
        <v>1</v>
      </c>
      <c r="V48" s="205">
        <v>1</v>
      </c>
      <c r="W48" s="205" t="s">
        <v>606</v>
      </c>
      <c r="X48" s="205" t="s">
        <v>607</v>
      </c>
      <c r="Y48" s="205" t="s">
        <v>517</v>
      </c>
      <c r="Z48" s="205" t="s">
        <v>517</v>
      </c>
      <c r="AA48" s="205">
        <v>411.98</v>
      </c>
      <c r="AB48" s="206">
        <v>411.98149999999998</v>
      </c>
      <c r="AC48" s="205" t="s">
        <v>606</v>
      </c>
      <c r="AD48" s="206">
        <v>494.37779999999998</v>
      </c>
      <c r="AE48" s="247">
        <f t="shared" si="49"/>
        <v>494.37779999999998</v>
      </c>
      <c r="AF48" s="205">
        <v>32110333869</v>
      </c>
      <c r="AG48" s="205" t="s">
        <v>550</v>
      </c>
      <c r="AH48" s="205" t="s">
        <v>551</v>
      </c>
      <c r="AI48" s="207">
        <v>44347</v>
      </c>
      <c r="AJ48" s="207">
        <v>44347</v>
      </c>
      <c r="AK48" s="207">
        <v>44354</v>
      </c>
      <c r="AL48" s="207">
        <v>44357</v>
      </c>
      <c r="AM48" s="205" t="s">
        <v>424</v>
      </c>
      <c r="AN48" s="205" t="s">
        <v>424</v>
      </c>
      <c r="AO48" s="205" t="s">
        <v>424</v>
      </c>
      <c r="AP48" s="205" t="s">
        <v>424</v>
      </c>
      <c r="AQ48" s="207">
        <v>44377</v>
      </c>
      <c r="AR48" s="207">
        <v>44376</v>
      </c>
      <c r="AS48" s="207">
        <v>44377</v>
      </c>
      <c r="AT48" s="207">
        <v>44407</v>
      </c>
      <c r="AU48" s="207">
        <v>44392</v>
      </c>
      <c r="AV48" s="205" t="s">
        <v>424</v>
      </c>
      <c r="AW48" s="205" t="s">
        <v>424</v>
      </c>
      <c r="AX48" s="206">
        <v>382.23349999999999</v>
      </c>
      <c r="AY48" s="206">
        <v>0</v>
      </c>
      <c r="AZ48" s="206" t="s">
        <v>521</v>
      </c>
      <c r="BA48" s="206" t="s">
        <v>511</v>
      </c>
      <c r="BB48" s="206" t="s">
        <v>606</v>
      </c>
      <c r="BC48" s="206" t="s">
        <v>608</v>
      </c>
      <c r="BD48" s="206" t="str">
        <f t="shared" si="50"/>
        <v>ООО "РимТехэнерго", ТМЦ, Поставка счетчиков РИМ, договор № Счет 07; ПД-21-00158 от 29.06.2021</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511</v>
      </c>
      <c r="N49" s="205" t="s">
        <v>602</v>
      </c>
      <c r="O49" s="205" t="s">
        <v>513</v>
      </c>
      <c r="P49" s="206">
        <v>5.6761200000000001</v>
      </c>
      <c r="Q49" s="205" t="s">
        <v>514</v>
      </c>
      <c r="R49" s="206">
        <v>5.6761200000000001</v>
      </c>
      <c r="S49" s="205" t="s">
        <v>515</v>
      </c>
      <c r="T49" s="205" t="s">
        <v>515</v>
      </c>
      <c r="U49" s="205" t="s">
        <v>424</v>
      </c>
      <c r="V49" s="205" t="s">
        <v>424</v>
      </c>
      <c r="W49" s="205" t="s">
        <v>599</v>
      </c>
      <c r="X49" s="205">
        <v>5.6761200000000001</v>
      </c>
      <c r="Y49" s="205" t="s">
        <v>424</v>
      </c>
      <c r="Z49" s="205" t="s">
        <v>424</v>
      </c>
      <c r="AA49" s="205">
        <v>5.6761200000000001</v>
      </c>
      <c r="AB49" s="206">
        <v>5.6761200000000001</v>
      </c>
      <c r="AC49" s="205" t="s">
        <v>599</v>
      </c>
      <c r="AD49" s="206">
        <v>6.8113440000000001</v>
      </c>
      <c r="AE49" s="247">
        <f t="shared" si="49"/>
        <v>0</v>
      </c>
      <c r="AF49" s="205" t="s">
        <v>517</v>
      </c>
      <c r="AG49" s="205" t="s">
        <v>518</v>
      </c>
      <c r="AH49" s="205" t="s">
        <v>424</v>
      </c>
      <c r="AI49" s="207" t="s">
        <v>424</v>
      </c>
      <c r="AJ49" s="207" t="s">
        <v>424</v>
      </c>
      <c r="AK49" s="207" t="s">
        <v>424</v>
      </c>
      <c r="AL49" s="207" t="s">
        <v>424</v>
      </c>
      <c r="AM49" s="205" t="s">
        <v>519</v>
      </c>
      <c r="AN49" s="205" t="s">
        <v>520</v>
      </c>
      <c r="AO49" s="205" t="s">
        <v>609</v>
      </c>
      <c r="AP49" s="205">
        <v>78</v>
      </c>
      <c r="AQ49" s="207" t="s">
        <v>424</v>
      </c>
      <c r="AR49" s="207">
        <v>44335</v>
      </c>
      <c r="AS49" s="207">
        <v>44360</v>
      </c>
      <c r="AT49" s="207">
        <v>44347</v>
      </c>
      <c r="AU49" s="207">
        <v>44347</v>
      </c>
      <c r="AV49" s="205" t="s">
        <v>424</v>
      </c>
      <c r="AW49" s="205" t="s">
        <v>424</v>
      </c>
      <c r="AX49" s="206">
        <v>0</v>
      </c>
      <c r="AY49" s="206">
        <v>6.81135</v>
      </c>
      <c r="AZ49" s="206" t="s">
        <v>521</v>
      </c>
      <c r="BA49" s="206" t="s">
        <v>511</v>
      </c>
      <c r="BB49" s="206" t="s">
        <v>599</v>
      </c>
      <c r="BC49" s="206" t="s">
        <v>604</v>
      </c>
      <c r="BD49" s="206" t="str">
        <f t="shared" si="50"/>
        <v>ООО "Промэко", ТМЦ, Поставка шин к трансформаторам тока, договор № Счет №18093 от 19.05.2021</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511</v>
      </c>
      <c r="N50" s="205" t="s">
        <v>610</v>
      </c>
      <c r="O50" s="205" t="s">
        <v>513</v>
      </c>
      <c r="P50" s="206">
        <v>14.11</v>
      </c>
      <c r="Q50" s="205" t="s">
        <v>514</v>
      </c>
      <c r="R50" s="206">
        <v>7.32667</v>
      </c>
      <c r="S50" s="205" t="s">
        <v>515</v>
      </c>
      <c r="T50" s="205" t="s">
        <v>515</v>
      </c>
      <c r="U50" s="205" t="s">
        <v>424</v>
      </c>
      <c r="V50" s="205" t="s">
        <v>424</v>
      </c>
      <c r="W50" s="205" t="s">
        <v>611</v>
      </c>
      <c r="X50" s="205">
        <v>7.32667</v>
      </c>
      <c r="Y50" s="205" t="s">
        <v>424</v>
      </c>
      <c r="Z50" s="205" t="s">
        <v>424</v>
      </c>
      <c r="AA50" s="205">
        <v>7.32667</v>
      </c>
      <c r="AB50" s="206">
        <v>7.32667</v>
      </c>
      <c r="AC50" s="205" t="s">
        <v>611</v>
      </c>
      <c r="AD50" s="206">
        <v>8.7919999999999998</v>
      </c>
      <c r="AE50" s="247">
        <f t="shared" si="49"/>
        <v>0</v>
      </c>
      <c r="AF50" s="205" t="s">
        <v>517</v>
      </c>
      <c r="AG50" s="205" t="s">
        <v>518</v>
      </c>
      <c r="AH50" s="205" t="s">
        <v>424</v>
      </c>
      <c r="AI50" s="207" t="s">
        <v>424</v>
      </c>
      <c r="AJ50" s="207" t="s">
        <v>424</v>
      </c>
      <c r="AK50" s="207" t="s">
        <v>424</v>
      </c>
      <c r="AL50" s="207" t="s">
        <v>424</v>
      </c>
      <c r="AM50" s="205" t="s">
        <v>612</v>
      </c>
      <c r="AN50" s="205" t="s">
        <v>520</v>
      </c>
      <c r="AO50" s="205">
        <v>44642</v>
      </c>
      <c r="AP50" s="205">
        <v>182</v>
      </c>
      <c r="AQ50" s="207" t="s">
        <v>424</v>
      </c>
      <c r="AR50" s="207">
        <v>44642</v>
      </c>
      <c r="AS50" s="207">
        <v>44642</v>
      </c>
      <c r="AT50" s="207">
        <v>44655</v>
      </c>
      <c r="AU50" s="207">
        <v>44655</v>
      </c>
      <c r="AV50" s="205" t="s">
        <v>424</v>
      </c>
      <c r="AW50" s="205" t="s">
        <v>424</v>
      </c>
      <c r="AX50" s="206">
        <v>7.32667</v>
      </c>
      <c r="AY50" s="206">
        <v>8.7919999999999998</v>
      </c>
      <c r="AZ50" s="206" t="s">
        <v>521</v>
      </c>
      <c r="BA50" s="206" t="s">
        <v>511</v>
      </c>
      <c r="BB50" s="206" t="s">
        <v>611</v>
      </c>
      <c r="BC50" s="206" t="s">
        <v>613</v>
      </c>
      <c r="BD50" s="206" t="str">
        <f t="shared" si="50"/>
        <v>ООО "ВсеИнструменты.ру", ТМЦ, Поставка корпуса полиэстероного, договор № Счет №2203-140900-18687 от 22.03.2022</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511</v>
      </c>
      <c r="N51" s="205" t="s">
        <v>614</v>
      </c>
      <c r="O51" s="205" t="s">
        <v>513</v>
      </c>
      <c r="P51" s="206">
        <v>496.83501999999999</v>
      </c>
      <c r="Q51" s="205" t="s">
        <v>514</v>
      </c>
      <c r="R51" s="206">
        <v>466.4</v>
      </c>
      <c r="S51" s="205" t="s">
        <v>615</v>
      </c>
      <c r="T51" s="205" t="s">
        <v>615</v>
      </c>
      <c r="U51" s="205">
        <v>2</v>
      </c>
      <c r="V51" s="205">
        <v>2</v>
      </c>
      <c r="W51" s="205" t="s">
        <v>616</v>
      </c>
      <c r="X51" s="205" t="s">
        <v>617</v>
      </c>
      <c r="Y51" s="205" t="s">
        <v>517</v>
      </c>
      <c r="Z51" s="205" t="s">
        <v>517</v>
      </c>
      <c r="AA51" s="205" t="s">
        <v>617</v>
      </c>
      <c r="AB51" s="206">
        <v>466.4</v>
      </c>
      <c r="AC51" s="205" t="s">
        <v>618</v>
      </c>
      <c r="AD51" s="206">
        <v>559.67999999999995</v>
      </c>
      <c r="AE51" s="247">
        <f t="shared" si="49"/>
        <v>0</v>
      </c>
      <c r="AF51" s="205">
        <v>32211357532</v>
      </c>
      <c r="AG51" s="205" t="s">
        <v>550</v>
      </c>
      <c r="AH51" s="205" t="s">
        <v>551</v>
      </c>
      <c r="AI51" s="207">
        <v>44680</v>
      </c>
      <c r="AJ51" s="207">
        <v>44680</v>
      </c>
      <c r="AK51" s="207">
        <v>44692</v>
      </c>
      <c r="AL51" s="207">
        <v>44701</v>
      </c>
      <c r="AM51" s="205" t="s">
        <v>424</v>
      </c>
      <c r="AN51" s="205" t="s">
        <v>424</v>
      </c>
      <c r="AO51" s="205" t="s">
        <v>424</v>
      </c>
      <c r="AP51" s="205" t="s">
        <v>424</v>
      </c>
      <c r="AQ51" s="207">
        <v>44721</v>
      </c>
      <c r="AR51" s="207">
        <v>44715</v>
      </c>
      <c r="AS51" s="207">
        <v>44721</v>
      </c>
      <c r="AT51" s="207">
        <v>44715</v>
      </c>
      <c r="AU51" s="207">
        <v>44864</v>
      </c>
      <c r="AV51" s="205" t="s">
        <v>424</v>
      </c>
      <c r="AW51" s="205" t="s">
        <v>424</v>
      </c>
      <c r="AX51" s="206">
        <v>466.40000000000003</v>
      </c>
      <c r="AY51" s="206">
        <v>559.67999999999995</v>
      </c>
      <c r="AZ51" s="206" t="s">
        <v>521</v>
      </c>
      <c r="BA51" s="206" t="s">
        <v>511</v>
      </c>
      <c r="BB51" s="206" t="s">
        <v>619</v>
      </c>
      <c r="BC51" s="206" t="s">
        <v>620</v>
      </c>
      <c r="BD51" s="206" t="str">
        <f t="shared" si="50"/>
        <v>ООО "Электрокомплект";, ТМЦ, Поставка счетчиков ПСЧ;, договор № ПД-22-00142 от 03.06.2022</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511</v>
      </c>
      <c r="N52" s="205" t="s">
        <v>621</v>
      </c>
      <c r="O52" s="205" t="s">
        <v>513</v>
      </c>
      <c r="P52" s="206">
        <v>771</v>
      </c>
      <c r="Q52" s="205" t="s">
        <v>514</v>
      </c>
      <c r="R52" s="206">
        <v>666.90329999999994</v>
      </c>
      <c r="S52" s="205" t="s">
        <v>615</v>
      </c>
      <c r="T52" s="205" t="s">
        <v>615</v>
      </c>
      <c r="U52" s="205">
        <v>12</v>
      </c>
      <c r="V52" s="205">
        <v>4</v>
      </c>
      <c r="W52" s="205" t="s">
        <v>622</v>
      </c>
      <c r="X52" s="205" t="s">
        <v>623</v>
      </c>
      <c r="Y52" s="205" t="s">
        <v>517</v>
      </c>
      <c r="Z52" s="205" t="s">
        <v>517</v>
      </c>
      <c r="AA52" s="205" t="s">
        <v>623</v>
      </c>
      <c r="AB52" s="206">
        <v>666.90329999999994</v>
      </c>
      <c r="AC52" s="205" t="s">
        <v>624</v>
      </c>
      <c r="AD52" s="206">
        <v>800.28395999999998</v>
      </c>
      <c r="AE52" s="247">
        <f t="shared" si="49"/>
        <v>786.56916000000001</v>
      </c>
      <c r="AF52" s="205">
        <v>32211357064</v>
      </c>
      <c r="AG52" s="205" t="s">
        <v>550</v>
      </c>
      <c r="AH52" s="205" t="s">
        <v>551</v>
      </c>
      <c r="AI52" s="207">
        <v>44680</v>
      </c>
      <c r="AJ52" s="207">
        <v>44680</v>
      </c>
      <c r="AK52" s="207">
        <v>44698</v>
      </c>
      <c r="AL52" s="207">
        <v>44711</v>
      </c>
      <c r="AM52" s="205" t="s">
        <v>424</v>
      </c>
      <c r="AN52" s="205" t="s">
        <v>424</v>
      </c>
      <c r="AO52" s="205" t="s">
        <v>424</v>
      </c>
      <c r="AP52" s="205" t="s">
        <v>424</v>
      </c>
      <c r="AQ52" s="207">
        <v>44731</v>
      </c>
      <c r="AR52" s="207">
        <v>44722</v>
      </c>
      <c r="AS52" s="207">
        <v>44731</v>
      </c>
      <c r="AT52" s="207">
        <v>44722</v>
      </c>
      <c r="AU52" s="207">
        <v>44864</v>
      </c>
      <c r="AV52" s="205" t="s">
        <v>424</v>
      </c>
      <c r="AW52" s="205" t="s">
        <v>424</v>
      </c>
      <c r="AX52" s="206">
        <v>11.429</v>
      </c>
      <c r="AY52" s="206">
        <v>13.7148</v>
      </c>
      <c r="AZ52" s="206" t="s">
        <v>521</v>
      </c>
      <c r="BA52" s="206" t="s">
        <v>511</v>
      </c>
      <c r="BB52" s="206" t="s">
        <v>625</v>
      </c>
      <c r="BC52" s="206" t="s">
        <v>626</v>
      </c>
      <c r="BD52" s="206" t="str">
        <f t="shared" si="50"/>
        <v>ОБЩЕСТВО С ОГРАНИЧЕННОЙ ОТВЕТСТВЕННОСТЬЮ "ЭТМ";, ТМЦ, Поставка кабельно-проводниковой продукции;, договор № ПД-22-00148 от 10.06.2022</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511</v>
      </c>
      <c r="N53" s="205" t="s">
        <v>627</v>
      </c>
      <c r="O53" s="205" t="s">
        <v>513</v>
      </c>
      <c r="P53" s="206">
        <v>192.09162000000001</v>
      </c>
      <c r="Q53" s="205" t="s">
        <v>514</v>
      </c>
      <c r="R53" s="206">
        <v>149.91200000000001</v>
      </c>
      <c r="S53" s="205" t="s">
        <v>615</v>
      </c>
      <c r="T53" s="205" t="s">
        <v>615</v>
      </c>
      <c r="U53" s="205">
        <v>8</v>
      </c>
      <c r="V53" s="205">
        <v>2</v>
      </c>
      <c r="W53" s="205" t="s">
        <v>628</v>
      </c>
      <c r="X53" s="205" t="s">
        <v>629</v>
      </c>
      <c r="Y53" s="205" t="s">
        <v>517</v>
      </c>
      <c r="Z53" s="205" t="s">
        <v>517</v>
      </c>
      <c r="AA53" s="205" t="s">
        <v>629</v>
      </c>
      <c r="AB53" s="206">
        <v>149.91200000000001</v>
      </c>
      <c r="AC53" s="205" t="s">
        <v>630</v>
      </c>
      <c r="AD53" s="206">
        <v>179.89439999999999</v>
      </c>
      <c r="AE53" s="247">
        <f t="shared" si="49"/>
        <v>0</v>
      </c>
      <c r="AF53" s="205">
        <v>32211304068</v>
      </c>
      <c r="AG53" s="205" t="s">
        <v>550</v>
      </c>
      <c r="AH53" s="205" t="s">
        <v>551</v>
      </c>
      <c r="AI53" s="207">
        <v>44680</v>
      </c>
      <c r="AJ53" s="207">
        <v>44663</v>
      </c>
      <c r="AK53" s="207">
        <v>44670</v>
      </c>
      <c r="AL53" s="207">
        <v>44685</v>
      </c>
      <c r="AM53" s="205" t="s">
        <v>424</v>
      </c>
      <c r="AN53" s="205" t="s">
        <v>424</v>
      </c>
      <c r="AO53" s="205" t="s">
        <v>424</v>
      </c>
      <c r="AP53" s="205" t="s">
        <v>424</v>
      </c>
      <c r="AQ53" s="207">
        <v>44705</v>
      </c>
      <c r="AR53" s="207">
        <v>44699</v>
      </c>
      <c r="AS53" s="207">
        <v>44705</v>
      </c>
      <c r="AT53" s="207">
        <v>44699</v>
      </c>
      <c r="AU53" s="207">
        <v>44864</v>
      </c>
      <c r="AV53" s="205" t="s">
        <v>424</v>
      </c>
      <c r="AW53" s="205" t="s">
        <v>424</v>
      </c>
      <c r="AX53" s="206">
        <v>149.91200000000001</v>
      </c>
      <c r="AY53" s="206">
        <v>179.89439999999999</v>
      </c>
      <c r="AZ53" s="206" t="s">
        <v>521</v>
      </c>
      <c r="BA53" s="206" t="s">
        <v>511</v>
      </c>
      <c r="BB53" s="206" t="s">
        <v>631</v>
      </c>
      <c r="BC53" s="206" t="s">
        <v>632</v>
      </c>
      <c r="BD53" s="206" t="str">
        <f t="shared" si="50"/>
        <v>АКЦИОНЕРНОЕ ОБЩЕСТВО "ТЕЛЕОФИС";, ТМЦ, Поставка оборудования связи; , договор № ПД-22-00123 от 18.05.2022</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511</v>
      </c>
      <c r="N54" s="205" t="s">
        <v>633</v>
      </c>
      <c r="O54" s="205" t="s">
        <v>513</v>
      </c>
      <c r="P54" s="206">
        <v>191.89764</v>
      </c>
      <c r="Q54" s="205" t="s">
        <v>514</v>
      </c>
      <c r="R54" s="206">
        <v>68.123649999999998</v>
      </c>
      <c r="S54" s="205" t="s">
        <v>615</v>
      </c>
      <c r="T54" s="205" t="s">
        <v>615</v>
      </c>
      <c r="U54" s="205">
        <v>4</v>
      </c>
      <c r="V54" s="205">
        <v>2</v>
      </c>
      <c r="W54" s="205" t="s">
        <v>634</v>
      </c>
      <c r="X54" s="205" t="s">
        <v>635</v>
      </c>
      <c r="Y54" s="205" t="s">
        <v>517</v>
      </c>
      <c r="Z54" s="205" t="s">
        <v>517</v>
      </c>
      <c r="AA54" s="205" t="s">
        <v>635</v>
      </c>
      <c r="AB54" s="206">
        <v>68.123649999999998</v>
      </c>
      <c r="AC54" s="205" t="s">
        <v>636</v>
      </c>
      <c r="AD54" s="206">
        <v>81.748369999999994</v>
      </c>
      <c r="AE54" s="247">
        <f t="shared" si="49"/>
        <v>0</v>
      </c>
      <c r="AF54" s="205">
        <v>32211304039</v>
      </c>
      <c r="AG54" s="205" t="s">
        <v>550</v>
      </c>
      <c r="AH54" s="205" t="s">
        <v>551</v>
      </c>
      <c r="AI54" s="207">
        <v>44680</v>
      </c>
      <c r="AJ54" s="207">
        <v>44663</v>
      </c>
      <c r="AK54" s="207">
        <v>44672</v>
      </c>
      <c r="AL54" s="207">
        <v>44686</v>
      </c>
      <c r="AM54" s="205" t="s">
        <v>424</v>
      </c>
      <c r="AN54" s="205" t="s">
        <v>424</v>
      </c>
      <c r="AO54" s="205" t="s">
        <v>424</v>
      </c>
      <c r="AP54" s="205" t="s">
        <v>424</v>
      </c>
      <c r="AQ54" s="207">
        <v>44706</v>
      </c>
      <c r="AR54" s="207">
        <v>44705</v>
      </c>
      <c r="AS54" s="207">
        <v>44706</v>
      </c>
      <c r="AT54" s="207">
        <v>44705</v>
      </c>
      <c r="AU54" s="207">
        <v>44864</v>
      </c>
      <c r="AV54" s="205" t="s">
        <v>424</v>
      </c>
      <c r="AW54" s="205" t="s">
        <v>424</v>
      </c>
      <c r="AX54" s="206">
        <v>68.123639999999938</v>
      </c>
      <c r="AY54" s="206">
        <v>81.748369999999994</v>
      </c>
      <c r="AZ54" s="206" t="s">
        <v>521</v>
      </c>
      <c r="BA54" s="206" t="s">
        <v>511</v>
      </c>
      <c r="BB54" s="206" t="s">
        <v>637</v>
      </c>
      <c r="BC54" s="206" t="s">
        <v>638</v>
      </c>
      <c r="BD54" s="206" t="str">
        <f t="shared" si="50"/>
        <v>ИП ГУНДРОВ СЕРГЕЙ АЛЕКСАНДРОВИЧ;, ТМЦ, Поставка трансформаторов тока;, договор № ПД-22-00127 от 24.05.2022</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511</v>
      </c>
      <c r="N55" s="205" t="s">
        <v>639</v>
      </c>
      <c r="O55" s="205" t="s">
        <v>513</v>
      </c>
      <c r="P55" s="206">
        <v>4.44015</v>
      </c>
      <c r="Q55" s="205" t="s">
        <v>514</v>
      </c>
      <c r="R55" s="206">
        <v>4.44015</v>
      </c>
      <c r="S55" s="205" t="s">
        <v>515</v>
      </c>
      <c r="T55" s="205" t="s">
        <v>515</v>
      </c>
      <c r="U55" s="205" t="s">
        <v>424</v>
      </c>
      <c r="V55" s="205" t="s">
        <v>424</v>
      </c>
      <c r="W55" s="205" t="s">
        <v>640</v>
      </c>
      <c r="X55" s="205">
        <v>4.44015</v>
      </c>
      <c r="Y55" s="205" t="s">
        <v>424</v>
      </c>
      <c r="Z55" s="205" t="s">
        <v>424</v>
      </c>
      <c r="AA55" s="205">
        <v>4.44015</v>
      </c>
      <c r="AB55" s="206">
        <v>4.44015</v>
      </c>
      <c r="AC55" s="205" t="s">
        <v>640</v>
      </c>
      <c r="AD55" s="206">
        <v>5.3281799999999997</v>
      </c>
      <c r="AE55" s="247">
        <f t="shared" si="49"/>
        <v>0</v>
      </c>
      <c r="AF55" s="205" t="s">
        <v>517</v>
      </c>
      <c r="AG55" s="205" t="s">
        <v>518</v>
      </c>
      <c r="AH55" s="205" t="s">
        <v>424</v>
      </c>
      <c r="AI55" s="207" t="s">
        <v>424</v>
      </c>
      <c r="AJ55" s="207" t="s">
        <v>424</v>
      </c>
      <c r="AK55" s="207" t="s">
        <v>424</v>
      </c>
      <c r="AL55" s="207" t="s">
        <v>424</v>
      </c>
      <c r="AM55" s="205" t="s">
        <v>612</v>
      </c>
      <c r="AN55" s="205" t="s">
        <v>520</v>
      </c>
      <c r="AO55" s="205">
        <v>44720</v>
      </c>
      <c r="AP55" s="205">
        <v>217</v>
      </c>
      <c r="AQ55" s="207" t="s">
        <v>424</v>
      </c>
      <c r="AR55" s="207">
        <v>44715</v>
      </c>
      <c r="AS55" s="207">
        <v>44715</v>
      </c>
      <c r="AT55" s="207">
        <v>44726</v>
      </c>
      <c r="AU55" s="207">
        <v>44726</v>
      </c>
      <c r="AV55" s="205" t="s">
        <v>424</v>
      </c>
      <c r="AW55" s="205" t="s">
        <v>424</v>
      </c>
      <c r="AX55" s="206">
        <v>4.44015</v>
      </c>
      <c r="AY55" s="206">
        <v>5.3281799999999997</v>
      </c>
      <c r="AZ55" s="206" t="s">
        <v>521</v>
      </c>
      <c r="BA55" s="206" t="s">
        <v>511</v>
      </c>
      <c r="BB55" s="206" t="s">
        <v>640</v>
      </c>
      <c r="BC55" s="206" t="s">
        <v>641</v>
      </c>
      <c r="BD55" s="206" t="str">
        <f t="shared" si="50"/>
        <v>ООО "НТП ИНДУСТРИАЛЬНЫЕ СИСТЕМЫ";, ТМЦ, Поставка автоматических выключателей;, договор № Счет №4563 от 03.06.2022</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511</v>
      </c>
      <c r="N56" s="205" t="s">
        <v>642</v>
      </c>
      <c r="O56" s="205" t="s">
        <v>513</v>
      </c>
      <c r="P56" s="206">
        <v>17.64</v>
      </c>
      <c r="Q56" s="205" t="s">
        <v>514</v>
      </c>
      <c r="R56" s="206">
        <v>17.64</v>
      </c>
      <c r="S56" s="205" t="s">
        <v>515</v>
      </c>
      <c r="T56" s="205" t="s">
        <v>515</v>
      </c>
      <c r="U56" s="205" t="s">
        <v>424</v>
      </c>
      <c r="V56" s="205" t="s">
        <v>424</v>
      </c>
      <c r="W56" s="205" t="s">
        <v>643</v>
      </c>
      <c r="X56" s="205">
        <v>17.64</v>
      </c>
      <c r="Y56" s="205" t="s">
        <v>424</v>
      </c>
      <c r="Z56" s="205" t="s">
        <v>424</v>
      </c>
      <c r="AA56" s="205">
        <v>17.64</v>
      </c>
      <c r="AB56" s="206">
        <v>17.64</v>
      </c>
      <c r="AC56" s="205" t="s">
        <v>643</v>
      </c>
      <c r="AD56" s="206">
        <v>21.167999999999999</v>
      </c>
      <c r="AE56" s="247">
        <f t="shared" si="49"/>
        <v>0</v>
      </c>
      <c r="AF56" s="205" t="s">
        <v>517</v>
      </c>
      <c r="AG56" s="205" t="s">
        <v>518</v>
      </c>
      <c r="AH56" s="205" t="s">
        <v>424</v>
      </c>
      <c r="AI56" s="207" t="s">
        <v>424</v>
      </c>
      <c r="AJ56" s="207" t="s">
        <v>424</v>
      </c>
      <c r="AK56" s="207" t="s">
        <v>424</v>
      </c>
      <c r="AL56" s="207" t="s">
        <v>424</v>
      </c>
      <c r="AM56" s="205" t="s">
        <v>612</v>
      </c>
      <c r="AN56" s="205" t="s">
        <v>520</v>
      </c>
      <c r="AO56" s="205">
        <v>44741</v>
      </c>
      <c r="AP56" s="205">
        <v>232</v>
      </c>
      <c r="AQ56" s="207" t="s">
        <v>424</v>
      </c>
      <c r="AR56" s="207">
        <v>44740</v>
      </c>
      <c r="AS56" s="207">
        <v>44740</v>
      </c>
      <c r="AT56" s="207">
        <v>44748</v>
      </c>
      <c r="AU56" s="207">
        <v>44748</v>
      </c>
      <c r="AV56" s="205" t="s">
        <v>424</v>
      </c>
      <c r="AW56" s="205" t="s">
        <v>424</v>
      </c>
      <c r="AX56" s="206">
        <v>17.64</v>
      </c>
      <c r="AY56" s="206">
        <v>21.167999999999999</v>
      </c>
      <c r="AZ56" s="206" t="s">
        <v>521</v>
      </c>
      <c r="BA56" s="206" t="s">
        <v>511</v>
      </c>
      <c r="BB56" s="206" t="s">
        <v>643</v>
      </c>
      <c r="BC56" s="206" t="s">
        <v>644</v>
      </c>
      <c r="BD56" s="206" t="str">
        <f t="shared" si="50"/>
        <v>ООО "Терра Импэкс";, ТМЦ, Поставка приборов учета;, договор № Счет №4880801/04 от 28.06.2022</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511</v>
      </c>
      <c r="N57" s="205" t="s">
        <v>645</v>
      </c>
      <c r="O57" s="205" t="s">
        <v>513</v>
      </c>
      <c r="P57" s="206">
        <v>5.3950500000000003</v>
      </c>
      <c r="Q57" s="205" t="s">
        <v>514</v>
      </c>
      <c r="R57" s="206">
        <v>5.3950500000000003</v>
      </c>
      <c r="S57" s="205" t="s">
        <v>515</v>
      </c>
      <c r="T57" s="205" t="s">
        <v>515</v>
      </c>
      <c r="U57" s="205" t="s">
        <v>424</v>
      </c>
      <c r="V57" s="205" t="s">
        <v>424</v>
      </c>
      <c r="W57" s="205" t="s">
        <v>646</v>
      </c>
      <c r="X57" s="205">
        <v>5.3950500000000003</v>
      </c>
      <c r="Y57" s="205" t="s">
        <v>424</v>
      </c>
      <c r="Z57" s="205" t="s">
        <v>424</v>
      </c>
      <c r="AA57" s="205">
        <v>5.3950500000000003</v>
      </c>
      <c r="AB57" s="206">
        <v>5.3950500000000003</v>
      </c>
      <c r="AC57" s="205" t="s">
        <v>646</v>
      </c>
      <c r="AD57" s="206">
        <v>6.4740600000000006</v>
      </c>
      <c r="AE57" s="247">
        <f t="shared" si="49"/>
        <v>6.0000000000393072E-5</v>
      </c>
      <c r="AF57" s="205" t="s">
        <v>517</v>
      </c>
      <c r="AG57" s="205" t="s">
        <v>518</v>
      </c>
      <c r="AH57" s="205" t="s">
        <v>424</v>
      </c>
      <c r="AI57" s="207" t="s">
        <v>424</v>
      </c>
      <c r="AJ57" s="207" t="s">
        <v>424</v>
      </c>
      <c r="AK57" s="207" t="s">
        <v>424</v>
      </c>
      <c r="AL57" s="207" t="s">
        <v>424</v>
      </c>
      <c r="AM57" s="205" t="s">
        <v>612</v>
      </c>
      <c r="AN57" s="205" t="s">
        <v>520</v>
      </c>
      <c r="AO57" s="205">
        <v>44657</v>
      </c>
      <c r="AP57" s="205">
        <v>196</v>
      </c>
      <c r="AQ57" s="207" t="s">
        <v>424</v>
      </c>
      <c r="AR57" s="207">
        <v>44656</v>
      </c>
      <c r="AS57" s="207">
        <v>44656</v>
      </c>
      <c r="AT57" s="207">
        <v>44663</v>
      </c>
      <c r="AU57" s="207">
        <v>44663</v>
      </c>
      <c r="AV57" s="205" t="s">
        <v>424</v>
      </c>
      <c r="AW57" s="205" t="s">
        <v>424</v>
      </c>
      <c r="AX57" s="206">
        <v>5.3949999999999996</v>
      </c>
      <c r="AY57" s="206">
        <v>6.4740000000000002</v>
      </c>
      <c r="AZ57" s="206" t="s">
        <v>521</v>
      </c>
      <c r="BA57" s="206" t="s">
        <v>511</v>
      </c>
      <c r="BB57" s="206" t="s">
        <v>646</v>
      </c>
      <c r="BC57" s="206" t="s">
        <v>647</v>
      </c>
      <c r="BD57" s="206" t="str">
        <f t="shared" si="50"/>
        <v>ООО ТД "Энергопром";, ТМЦ, Поставка электроаппаратуры;, договор № Счет №4 от 05.04.2022</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511</v>
      </c>
      <c r="N58" s="205" t="s">
        <v>590</v>
      </c>
      <c r="O58" s="205" t="s">
        <v>513</v>
      </c>
      <c r="P58" s="206">
        <v>35.790840000000003</v>
      </c>
      <c r="Q58" s="205" t="s">
        <v>514</v>
      </c>
      <c r="R58" s="206">
        <v>35.790840000000003</v>
      </c>
      <c r="S58" s="205" t="s">
        <v>515</v>
      </c>
      <c r="T58" s="205" t="s">
        <v>515</v>
      </c>
      <c r="U58" s="205" t="s">
        <v>424</v>
      </c>
      <c r="V58" s="205" t="s">
        <v>424</v>
      </c>
      <c r="W58" s="205" t="s">
        <v>532</v>
      </c>
      <c r="X58" s="205">
        <v>35.790840000000003</v>
      </c>
      <c r="Y58" s="205" t="s">
        <v>424</v>
      </c>
      <c r="Z58" s="205" t="s">
        <v>424</v>
      </c>
      <c r="AA58" s="205">
        <v>35.790840000000003</v>
      </c>
      <c r="AB58" s="206">
        <v>35.790840000000003</v>
      </c>
      <c r="AC58" s="205" t="s">
        <v>532</v>
      </c>
      <c r="AD58" s="206">
        <v>42.949007999999999</v>
      </c>
      <c r="AE58" s="247">
        <f t="shared" si="49"/>
        <v>14.806007999999999</v>
      </c>
      <c r="AF58" s="205" t="s">
        <v>517</v>
      </c>
      <c r="AG58" s="205" t="s">
        <v>518</v>
      </c>
      <c r="AH58" s="205" t="s">
        <v>424</v>
      </c>
      <c r="AI58" s="207" t="s">
        <v>424</v>
      </c>
      <c r="AJ58" s="207" t="s">
        <v>424</v>
      </c>
      <c r="AK58" s="207" t="s">
        <v>424</v>
      </c>
      <c r="AL58" s="207" t="s">
        <v>424</v>
      </c>
      <c r="AM58" s="205" t="s">
        <v>612</v>
      </c>
      <c r="AN58" s="205" t="s">
        <v>520</v>
      </c>
      <c r="AO58" s="205">
        <v>44998</v>
      </c>
      <c r="AP58" s="205">
        <v>385</v>
      </c>
      <c r="AQ58" s="207" t="s">
        <v>424</v>
      </c>
      <c r="AR58" s="207" t="s">
        <v>648</v>
      </c>
      <c r="AS58" s="207">
        <v>45018</v>
      </c>
      <c r="AT58" s="207">
        <v>44998</v>
      </c>
      <c r="AU58" s="207">
        <v>45107</v>
      </c>
      <c r="AV58" s="205" t="s">
        <v>424</v>
      </c>
      <c r="AW58" s="205" t="s">
        <v>424</v>
      </c>
      <c r="AX58" s="206">
        <v>23.452499999999997</v>
      </c>
      <c r="AY58" s="206">
        <v>28.143000000000001</v>
      </c>
      <c r="AZ58" s="206" t="s">
        <v>521</v>
      </c>
      <c r="BA58" s="206" t="s">
        <v>511</v>
      </c>
      <c r="BB58" s="206" t="s">
        <v>532</v>
      </c>
      <c r="BC58" s="206" t="s">
        <v>649</v>
      </c>
      <c r="BD58" s="206" t="str">
        <f t="shared" si="50"/>
        <v>Акционерное общество "Телеофис", ТМЦ, Поставка оборудования TELEOFIS, договор № Счет №1667 от 09.03.2023</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511</v>
      </c>
      <c r="N59" s="205" t="s">
        <v>650</v>
      </c>
      <c r="O59" s="205" t="s">
        <v>513</v>
      </c>
      <c r="P59" s="206">
        <v>1.7375100000000001</v>
      </c>
      <c r="Q59" s="205" t="s">
        <v>514</v>
      </c>
      <c r="R59" s="206">
        <v>1.7375100000000001</v>
      </c>
      <c r="S59" s="205" t="s">
        <v>515</v>
      </c>
      <c r="T59" s="205" t="s">
        <v>515</v>
      </c>
      <c r="U59" s="205" t="s">
        <v>424</v>
      </c>
      <c r="V59" s="205" t="s">
        <v>424</v>
      </c>
      <c r="W59" s="205" t="s">
        <v>611</v>
      </c>
      <c r="X59" s="205">
        <v>1.7375100000000001</v>
      </c>
      <c r="Y59" s="205" t="s">
        <v>424</v>
      </c>
      <c r="Z59" s="205" t="s">
        <v>424</v>
      </c>
      <c r="AA59" s="205">
        <v>1.7375100000000001</v>
      </c>
      <c r="AB59" s="206">
        <v>1.7375100000000001</v>
      </c>
      <c r="AC59" s="205" t="s">
        <v>611</v>
      </c>
      <c r="AD59" s="206">
        <v>2.0850119999999999</v>
      </c>
      <c r="AE59" s="247">
        <f t="shared" si="49"/>
        <v>1.1999999999900979E-5</v>
      </c>
      <c r="AF59" s="205" t="s">
        <v>517</v>
      </c>
      <c r="AG59" s="205" t="s">
        <v>518</v>
      </c>
      <c r="AH59" s="205" t="s">
        <v>424</v>
      </c>
      <c r="AI59" s="207" t="s">
        <v>424</v>
      </c>
      <c r="AJ59" s="207" t="s">
        <v>424</v>
      </c>
      <c r="AK59" s="207" t="s">
        <v>424</v>
      </c>
      <c r="AL59" s="207" t="s">
        <v>424</v>
      </c>
      <c r="AM59" s="205" t="s">
        <v>612</v>
      </c>
      <c r="AN59" s="205" t="s">
        <v>520</v>
      </c>
      <c r="AO59" s="205">
        <v>45061</v>
      </c>
      <c r="AP59" s="205">
        <v>433</v>
      </c>
      <c r="AQ59" s="207" t="s">
        <v>424</v>
      </c>
      <c r="AR59" s="207" t="s">
        <v>651</v>
      </c>
      <c r="AS59" s="207">
        <v>45081</v>
      </c>
      <c r="AT59" s="207">
        <v>45061</v>
      </c>
      <c r="AU59" s="207">
        <v>45107</v>
      </c>
      <c r="AV59" s="205" t="s">
        <v>424</v>
      </c>
      <c r="AW59" s="205" t="s">
        <v>424</v>
      </c>
      <c r="AX59" s="206">
        <v>1.7375</v>
      </c>
      <c r="AY59" s="206">
        <v>2.085</v>
      </c>
      <c r="AZ59" s="206" t="s">
        <v>521</v>
      </c>
      <c r="BA59" s="206" t="s">
        <v>511</v>
      </c>
      <c r="BB59" s="206" t="s">
        <v>611</v>
      </c>
      <c r="BC59" s="206" t="s">
        <v>652</v>
      </c>
      <c r="BD59" s="206" t="str">
        <f t="shared" si="50"/>
        <v>ООО "ВсеИнструменты.ру", ТМЦ, Поставка бокса навесного, договор № Счет №2302-100111-69913 от 29.05.2023</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511</v>
      </c>
      <c r="N60" s="205" t="s">
        <v>539</v>
      </c>
      <c r="O60" s="205" t="s">
        <v>513</v>
      </c>
      <c r="P60" s="206">
        <v>35.400060000000003</v>
      </c>
      <c r="Q60" s="205" t="s">
        <v>514</v>
      </c>
      <c r="R60" s="206">
        <v>35.400060000000003</v>
      </c>
      <c r="S60" s="205" t="s">
        <v>515</v>
      </c>
      <c r="T60" s="205" t="s">
        <v>515</v>
      </c>
      <c r="U60" s="205" t="s">
        <v>424</v>
      </c>
      <c r="V60" s="205" t="s">
        <v>424</v>
      </c>
      <c r="W60" s="205" t="s">
        <v>653</v>
      </c>
      <c r="X60" s="205">
        <v>35.400060000000003</v>
      </c>
      <c r="Y60" s="205" t="s">
        <v>424</v>
      </c>
      <c r="Z60" s="205" t="s">
        <v>424</v>
      </c>
      <c r="AA60" s="205">
        <v>35.400060000000003</v>
      </c>
      <c r="AB60" s="206">
        <v>35.400060000000003</v>
      </c>
      <c r="AC60" s="205" t="s">
        <v>653</v>
      </c>
      <c r="AD60" s="206">
        <v>42.480072</v>
      </c>
      <c r="AE60" s="247">
        <f t="shared" si="49"/>
        <v>7.2000000002958586E-5</v>
      </c>
      <c r="AF60" s="205" t="s">
        <v>517</v>
      </c>
      <c r="AG60" s="205" t="s">
        <v>518</v>
      </c>
      <c r="AH60" s="205" t="s">
        <v>424</v>
      </c>
      <c r="AI60" s="207" t="s">
        <v>424</v>
      </c>
      <c r="AJ60" s="207" t="s">
        <v>424</v>
      </c>
      <c r="AK60" s="207" t="s">
        <v>424</v>
      </c>
      <c r="AL60" s="207" t="s">
        <v>424</v>
      </c>
      <c r="AM60" s="205" t="s">
        <v>612</v>
      </c>
      <c r="AN60" s="205" t="s">
        <v>520</v>
      </c>
      <c r="AO60" s="205">
        <v>45065</v>
      </c>
      <c r="AP60" s="205">
        <v>445</v>
      </c>
      <c r="AQ60" s="207" t="s">
        <v>424</v>
      </c>
      <c r="AR60" s="207" t="s">
        <v>654</v>
      </c>
      <c r="AS60" s="207">
        <v>45085</v>
      </c>
      <c r="AT60" s="207">
        <v>45065</v>
      </c>
      <c r="AU60" s="207">
        <v>45107</v>
      </c>
      <c r="AV60" s="205" t="s">
        <v>424</v>
      </c>
      <c r="AW60" s="205" t="s">
        <v>424</v>
      </c>
      <c r="AX60" s="206">
        <v>35.4</v>
      </c>
      <c r="AY60" s="206">
        <v>42.48</v>
      </c>
      <c r="AZ60" s="206" t="s">
        <v>521</v>
      </c>
      <c r="BA60" s="206" t="s">
        <v>511</v>
      </c>
      <c r="BB60" s="206" t="s">
        <v>653</v>
      </c>
      <c r="BC60" s="206" t="s">
        <v>655</v>
      </c>
      <c r="BD60" s="206" t="str">
        <f t="shared" si="50"/>
        <v>ООО "Энергомир", ТМЦ, Поставка трансформаторов тока, договор № Счет №17 от 16.05.2023</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511</v>
      </c>
      <c r="N61" s="205" t="s">
        <v>535</v>
      </c>
      <c r="O61" s="205" t="s">
        <v>513</v>
      </c>
      <c r="P61" s="206">
        <v>160.93</v>
      </c>
      <c r="Q61" s="205" t="s">
        <v>514</v>
      </c>
      <c r="R61" s="206">
        <v>160.93</v>
      </c>
      <c r="S61" s="205" t="s">
        <v>656</v>
      </c>
      <c r="T61" s="205" t="s">
        <v>656</v>
      </c>
      <c r="U61" s="205">
        <v>3</v>
      </c>
      <c r="V61" s="205">
        <v>6</v>
      </c>
      <c r="W61" s="205" t="s">
        <v>657</v>
      </c>
      <c r="X61" s="205" t="s">
        <v>658</v>
      </c>
      <c r="Y61" s="205" t="s">
        <v>659</v>
      </c>
      <c r="Z61" s="205" t="s">
        <v>424</v>
      </c>
      <c r="AA61" s="205" t="s">
        <v>658</v>
      </c>
      <c r="AB61" s="206">
        <v>145.54</v>
      </c>
      <c r="AC61" s="205" t="s">
        <v>618</v>
      </c>
      <c r="AD61" s="206">
        <v>174.648</v>
      </c>
      <c r="AE61" s="247">
        <f t="shared" si="49"/>
        <v>0</v>
      </c>
      <c r="AF61" s="205" t="s">
        <v>660</v>
      </c>
      <c r="AG61" s="205" t="s">
        <v>550</v>
      </c>
      <c r="AH61" s="205" t="s">
        <v>551</v>
      </c>
      <c r="AI61" s="207">
        <v>45076</v>
      </c>
      <c r="AJ61" s="207">
        <v>45062</v>
      </c>
      <c r="AK61" s="207">
        <v>45069</v>
      </c>
      <c r="AL61" s="207">
        <v>45078</v>
      </c>
      <c r="AM61" s="205" t="s">
        <v>424</v>
      </c>
      <c r="AN61" s="205" t="s">
        <v>424</v>
      </c>
      <c r="AO61" s="205" t="s">
        <v>424</v>
      </c>
      <c r="AP61" s="205" t="s">
        <v>424</v>
      </c>
      <c r="AQ61" s="207">
        <v>45097</v>
      </c>
      <c r="AR61" s="207">
        <v>45090</v>
      </c>
      <c r="AS61" s="207">
        <v>45090</v>
      </c>
      <c r="AT61" s="207">
        <v>45107</v>
      </c>
      <c r="AU61" s="207">
        <v>45107</v>
      </c>
      <c r="AV61" s="205" t="s">
        <v>424</v>
      </c>
      <c r="AW61" s="205" t="s">
        <v>424</v>
      </c>
      <c r="AX61" s="206">
        <v>145.54</v>
      </c>
      <c r="AY61" s="206">
        <v>174.648</v>
      </c>
      <c r="AZ61" s="206" t="s">
        <v>521</v>
      </c>
      <c r="BA61" s="206" t="s">
        <v>511</v>
      </c>
      <c r="BB61" s="206" t="s">
        <v>661</v>
      </c>
      <c r="BC61" s="206" t="s">
        <v>662</v>
      </c>
      <c r="BD61" s="206" t="str">
        <f t="shared" si="50"/>
        <v>ООО «Электрокомплект», ТМЦ, Поставка счетчиков, договор № ПД-23-00200 от 13.06.2023</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511</v>
      </c>
      <c r="N62" s="205" t="s">
        <v>535</v>
      </c>
      <c r="O62" s="205" t="s">
        <v>513</v>
      </c>
      <c r="P62" s="206">
        <v>210</v>
      </c>
      <c r="Q62" s="205" t="s">
        <v>514</v>
      </c>
      <c r="R62" s="206">
        <v>210</v>
      </c>
      <c r="S62" s="205" t="s">
        <v>663</v>
      </c>
      <c r="T62" s="205" t="s">
        <v>663</v>
      </c>
      <c r="U62" s="205">
        <v>4</v>
      </c>
      <c r="V62" s="205">
        <v>3</v>
      </c>
      <c r="W62" s="205" t="s">
        <v>664</v>
      </c>
      <c r="X62" s="205" t="s">
        <v>665</v>
      </c>
      <c r="Y62" s="205" t="s">
        <v>424</v>
      </c>
      <c r="Z62" s="205">
        <v>1</v>
      </c>
      <c r="AA62" s="205" t="s">
        <v>666</v>
      </c>
      <c r="AB62" s="206">
        <v>206.875</v>
      </c>
      <c r="AC62" s="205" t="s">
        <v>667</v>
      </c>
      <c r="AD62" s="206">
        <v>248.25</v>
      </c>
      <c r="AE62" s="247">
        <f t="shared" si="49"/>
        <v>0</v>
      </c>
      <c r="AF62" s="205">
        <v>32413513986</v>
      </c>
      <c r="AG62" s="205" t="s">
        <v>550</v>
      </c>
      <c r="AH62" s="205" t="s">
        <v>551</v>
      </c>
      <c r="AI62" s="207">
        <v>45412</v>
      </c>
      <c r="AJ62" s="207">
        <v>45399</v>
      </c>
      <c r="AK62" s="207">
        <v>45407</v>
      </c>
      <c r="AL62" s="207">
        <v>45426</v>
      </c>
      <c r="AM62" s="205" t="s">
        <v>424</v>
      </c>
      <c r="AN62" s="205" t="s">
        <v>424</v>
      </c>
      <c r="AO62" s="205" t="s">
        <v>424</v>
      </c>
      <c r="AP62" s="205" t="s">
        <v>424</v>
      </c>
      <c r="AQ62" s="207">
        <v>45473</v>
      </c>
      <c r="AR62" s="207">
        <v>45441</v>
      </c>
      <c r="AS62" s="207">
        <v>45473</v>
      </c>
      <c r="AT62" s="207">
        <v>45441</v>
      </c>
      <c r="AU62" s="207">
        <v>45657</v>
      </c>
      <c r="AV62" s="205" t="s">
        <v>424</v>
      </c>
      <c r="AW62" s="205" t="s">
        <v>424</v>
      </c>
      <c r="AX62" s="206">
        <v>206.87499999999997</v>
      </c>
      <c r="AY62" s="206">
        <v>248.25</v>
      </c>
      <c r="AZ62" s="206" t="s">
        <v>521</v>
      </c>
      <c r="BA62" s="206" t="s">
        <v>511</v>
      </c>
      <c r="BB62" s="206" t="s">
        <v>667</v>
      </c>
      <c r="BC62" s="206" t="s">
        <v>668</v>
      </c>
      <c r="BD62" s="206" t="str">
        <f t="shared" si="50"/>
        <v>ООО "Электрокомплект", ТМЦ, Поставка счетчиков, договор № ПД-24-00112 от 29.05.2024</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511</v>
      </c>
      <c r="N63" s="205" t="s">
        <v>669</v>
      </c>
      <c r="O63" s="205" t="s">
        <v>513</v>
      </c>
      <c r="P63" s="206">
        <v>26.417000000000002</v>
      </c>
      <c r="Q63" s="205" t="s">
        <v>514</v>
      </c>
      <c r="R63" s="206">
        <v>26.417000000000002</v>
      </c>
      <c r="S63" s="205" t="s">
        <v>670</v>
      </c>
      <c r="T63" s="205" t="s">
        <v>670</v>
      </c>
      <c r="U63" s="205">
        <v>3</v>
      </c>
      <c r="V63" s="205">
        <v>2</v>
      </c>
      <c r="W63" s="205" t="s">
        <v>671</v>
      </c>
      <c r="X63" s="205" t="s">
        <v>672</v>
      </c>
      <c r="Y63" s="205" t="s">
        <v>424</v>
      </c>
      <c r="Z63" s="205" t="s">
        <v>424</v>
      </c>
      <c r="AA63" s="205" t="s">
        <v>672</v>
      </c>
      <c r="AB63" s="206">
        <v>26.417000000000002</v>
      </c>
      <c r="AC63" s="205" t="s">
        <v>532</v>
      </c>
      <c r="AD63" s="206">
        <v>31.700400000000002</v>
      </c>
      <c r="AE63" s="247">
        <f t="shared" si="49"/>
        <v>0</v>
      </c>
      <c r="AF63" s="205" t="s">
        <v>517</v>
      </c>
      <c r="AG63" s="205" t="s">
        <v>518</v>
      </c>
      <c r="AH63" s="205" t="s">
        <v>424</v>
      </c>
      <c r="AI63" s="207" t="s">
        <v>424</v>
      </c>
      <c r="AJ63" s="207" t="s">
        <v>424</v>
      </c>
      <c r="AK63" s="207" t="s">
        <v>424</v>
      </c>
      <c r="AL63" s="207" t="s">
        <v>424</v>
      </c>
      <c r="AM63" s="205" t="s">
        <v>673</v>
      </c>
      <c r="AN63" s="205" t="s">
        <v>520</v>
      </c>
      <c r="AO63" s="205" t="s">
        <v>674</v>
      </c>
      <c r="AP63" s="205">
        <v>35</v>
      </c>
      <c r="AQ63" s="207">
        <v>45443</v>
      </c>
      <c r="AR63" s="207" t="s">
        <v>674</v>
      </c>
      <c r="AS63" s="207">
        <v>45443</v>
      </c>
      <c r="AT63" s="207" t="s">
        <v>674</v>
      </c>
      <c r="AU63" s="207">
        <v>45443</v>
      </c>
      <c r="AV63" s="205" t="s">
        <v>424</v>
      </c>
      <c r="AW63" s="205" t="s">
        <v>424</v>
      </c>
      <c r="AX63" s="206">
        <v>26.4175</v>
      </c>
      <c r="AY63" s="206">
        <v>31.701000000000001</v>
      </c>
      <c r="AZ63" s="206" t="s">
        <v>521</v>
      </c>
      <c r="BA63" s="206" t="s">
        <v>511</v>
      </c>
      <c r="BB63" s="206" t="s">
        <v>532</v>
      </c>
      <c r="BC63" s="206" t="s">
        <v>675</v>
      </c>
      <c r="BD63" s="206" t="str">
        <f t="shared" si="50"/>
        <v>Акционерное общество "Телеофис", ТМЦ, Поставка оборудования связи TELEOFIS, договор № Счет №2330 от 05.04.2024</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511</v>
      </c>
      <c r="N64" s="205" t="s">
        <v>676</v>
      </c>
      <c r="O64" s="205" t="s">
        <v>513</v>
      </c>
      <c r="P64" s="206">
        <v>7.5666700000000002</v>
      </c>
      <c r="Q64" s="205" t="s">
        <v>514</v>
      </c>
      <c r="R64" s="206">
        <v>7.5666700000000002</v>
      </c>
      <c r="S64" s="205" t="s">
        <v>670</v>
      </c>
      <c r="T64" s="205" t="s">
        <v>670</v>
      </c>
      <c r="U64" s="205">
        <v>3</v>
      </c>
      <c r="V64" s="205">
        <v>3</v>
      </c>
      <c r="W64" s="205" t="s">
        <v>677</v>
      </c>
      <c r="X64" s="205" t="s">
        <v>678</v>
      </c>
      <c r="Y64" s="205" t="s">
        <v>424</v>
      </c>
      <c r="Z64" s="205" t="s">
        <v>424</v>
      </c>
      <c r="AA64" s="205" t="s">
        <v>678</v>
      </c>
      <c r="AB64" s="206">
        <v>7.5666700000000002</v>
      </c>
      <c r="AC64" s="205" t="s">
        <v>679</v>
      </c>
      <c r="AD64" s="206">
        <v>9.0800040000000006</v>
      </c>
      <c r="AE64" s="247">
        <f t="shared" si="49"/>
        <v>4.0000000005591119E-6</v>
      </c>
      <c r="AF64" s="205" t="s">
        <v>517</v>
      </c>
      <c r="AG64" s="205" t="s">
        <v>518</v>
      </c>
      <c r="AH64" s="205" t="s">
        <v>424</v>
      </c>
      <c r="AI64" s="207" t="s">
        <v>424</v>
      </c>
      <c r="AJ64" s="207" t="s">
        <v>424</v>
      </c>
      <c r="AK64" s="207" t="s">
        <v>424</v>
      </c>
      <c r="AL64" s="207" t="s">
        <v>424</v>
      </c>
      <c r="AM64" s="205" t="s">
        <v>673</v>
      </c>
      <c r="AN64" s="205" t="s">
        <v>520</v>
      </c>
      <c r="AO64" s="205">
        <v>45420</v>
      </c>
      <c r="AP64" s="205">
        <v>55</v>
      </c>
      <c r="AQ64" s="207">
        <v>45443</v>
      </c>
      <c r="AR64" s="207">
        <v>45420</v>
      </c>
      <c r="AS64" s="207">
        <v>45443</v>
      </c>
      <c r="AT64" s="207">
        <v>45420</v>
      </c>
      <c r="AU64" s="207">
        <v>45443</v>
      </c>
      <c r="AV64" s="205" t="s">
        <v>424</v>
      </c>
      <c r="AW64" s="205" t="s">
        <v>424</v>
      </c>
      <c r="AX64" s="206">
        <v>7.5666700000000002</v>
      </c>
      <c r="AY64" s="206">
        <v>9.08</v>
      </c>
      <c r="AZ64" s="206" t="s">
        <v>521</v>
      </c>
      <c r="BA64" s="206" t="s">
        <v>511</v>
      </c>
      <c r="BB64" s="206" t="s">
        <v>679</v>
      </c>
      <c r="BC64" s="206" t="s">
        <v>680</v>
      </c>
      <c r="BD64" s="206" t="str">
        <f t="shared" si="50"/>
        <v xml:space="preserve">АО "Чип и Дип", ТМЦ, Поставка комплектующих изделий, договор № Счет №13292045 от 15.05.2024 </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511</v>
      </c>
      <c r="N65" s="205" t="s">
        <v>681</v>
      </c>
      <c r="O65" s="205" t="s">
        <v>513</v>
      </c>
      <c r="P65" s="206">
        <v>76.733329999999995</v>
      </c>
      <c r="Q65" s="205" t="s">
        <v>514</v>
      </c>
      <c r="R65" s="206">
        <v>76.733329999999995</v>
      </c>
      <c r="S65" s="205" t="s">
        <v>670</v>
      </c>
      <c r="T65" s="205" t="s">
        <v>670</v>
      </c>
      <c r="U65" s="205">
        <v>3</v>
      </c>
      <c r="V65" s="205">
        <v>2</v>
      </c>
      <c r="W65" s="205" t="s">
        <v>682</v>
      </c>
      <c r="X65" s="205" t="s">
        <v>683</v>
      </c>
      <c r="Y65" s="205" t="s">
        <v>684</v>
      </c>
      <c r="Z65" s="205" t="s">
        <v>424</v>
      </c>
      <c r="AA65" s="205">
        <v>75.89</v>
      </c>
      <c r="AB65" s="206">
        <v>75.89</v>
      </c>
      <c r="AC65" s="205" t="s">
        <v>685</v>
      </c>
      <c r="AD65" s="206">
        <v>91.067999999999998</v>
      </c>
      <c r="AE65" s="247">
        <f t="shared" si="49"/>
        <v>91.067999999999998</v>
      </c>
      <c r="AF65" s="205" t="s">
        <v>686</v>
      </c>
      <c r="AG65" s="205" t="s">
        <v>518</v>
      </c>
      <c r="AH65" s="205" t="s">
        <v>551</v>
      </c>
      <c r="AI65" s="207">
        <v>45777</v>
      </c>
      <c r="AJ65" s="207">
        <v>45770</v>
      </c>
      <c r="AK65" s="207">
        <v>45776</v>
      </c>
      <c r="AL65" s="207">
        <v>45782</v>
      </c>
      <c r="AM65" s="205" t="s">
        <v>424</v>
      </c>
      <c r="AN65" s="205" t="s">
        <v>424</v>
      </c>
      <c r="AO65" s="205" t="s">
        <v>424</v>
      </c>
      <c r="AP65" s="205" t="s">
        <v>424</v>
      </c>
      <c r="AQ65" s="207">
        <v>45812</v>
      </c>
      <c r="AR65" s="207">
        <v>45824</v>
      </c>
      <c r="AS65" s="207">
        <v>45812</v>
      </c>
      <c r="AT65" s="207">
        <v>45824</v>
      </c>
      <c r="AU65" s="207">
        <v>45838</v>
      </c>
      <c r="AV65" s="205" t="s">
        <v>424</v>
      </c>
      <c r="AW65" s="205" t="s">
        <v>424</v>
      </c>
      <c r="AX65" s="206">
        <v>75.888000000000005</v>
      </c>
      <c r="AY65" s="206">
        <v>0</v>
      </c>
      <c r="AZ65" s="206" t="s">
        <v>521</v>
      </c>
      <c r="BA65" s="206" t="s">
        <v>511</v>
      </c>
      <c r="BB65" s="206" t="s">
        <v>685</v>
      </c>
      <c r="BC65" s="206" t="s">
        <v>687</v>
      </c>
      <c r="BD65" s="206" t="str">
        <f t="shared" si="50"/>
        <v>АО Телеофис, ТМЦ, Поставка средств связи, договор № ПД-25-00186 от 16.06.2025</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511</v>
      </c>
      <c r="N66" s="205" t="s">
        <v>712</v>
      </c>
      <c r="O66" s="205" t="s">
        <v>513</v>
      </c>
      <c r="P66" s="206">
        <v>19.435000000000002</v>
      </c>
      <c r="Q66" s="205" t="s">
        <v>514</v>
      </c>
      <c r="R66" s="206">
        <v>19.435000000000002</v>
      </c>
      <c r="S66" s="205" t="s">
        <v>713</v>
      </c>
      <c r="T66" s="205" t="s">
        <v>713</v>
      </c>
      <c r="U66" s="205">
        <v>3</v>
      </c>
      <c r="V66" s="205">
        <v>1</v>
      </c>
      <c r="W66" s="205" t="s">
        <v>714</v>
      </c>
      <c r="X66" s="205">
        <v>17.234999999999999</v>
      </c>
      <c r="Y66" s="205"/>
      <c r="Z66" s="205">
        <v>0</v>
      </c>
      <c r="AA66" s="205">
        <v>17.234999999999999</v>
      </c>
      <c r="AB66" s="206">
        <v>17.234999999999999</v>
      </c>
      <c r="AC66" s="205" t="s">
        <v>714</v>
      </c>
      <c r="AD66" s="206">
        <v>20.681999999999999</v>
      </c>
      <c r="AE66" s="247">
        <f t="shared" si="49"/>
        <v>20.681999999999999</v>
      </c>
      <c r="AF66" s="205" t="s">
        <v>715</v>
      </c>
      <c r="AG66" s="205" t="s">
        <v>518</v>
      </c>
      <c r="AH66" s="205" t="s">
        <v>551</v>
      </c>
      <c r="AI66" s="207">
        <v>45869</v>
      </c>
      <c r="AJ66" s="207">
        <v>45859</v>
      </c>
      <c r="AK66" s="207">
        <v>45866</v>
      </c>
      <c r="AL66" s="207">
        <v>45870</v>
      </c>
      <c r="AM66" s="205" t="s">
        <v>424</v>
      </c>
      <c r="AN66" s="205" t="s">
        <v>424</v>
      </c>
      <c r="AO66" s="205" t="s">
        <v>424</v>
      </c>
      <c r="AP66" s="205" t="s">
        <v>424</v>
      </c>
      <c r="AQ66" s="207">
        <v>45890</v>
      </c>
      <c r="AR66" s="207">
        <v>45874</v>
      </c>
      <c r="AS66" s="207">
        <v>45890</v>
      </c>
      <c r="AT66" s="207">
        <v>45874</v>
      </c>
      <c r="AU66" s="207">
        <v>45900</v>
      </c>
      <c r="AV66" s="205" t="s">
        <v>424</v>
      </c>
      <c r="AW66" s="205" t="s">
        <v>424</v>
      </c>
      <c r="AX66" s="206">
        <v>0</v>
      </c>
      <c r="AY66" s="206">
        <v>0</v>
      </c>
      <c r="AZ66" s="206" t="s">
        <v>521</v>
      </c>
      <c r="BA66" s="206" t="s">
        <v>511</v>
      </c>
      <c r="BB66" s="206" t="s">
        <v>714</v>
      </c>
      <c r="BC66" s="206" t="s">
        <v>716</v>
      </c>
      <c r="BD66" s="206" t="str">
        <f t="shared" si="50"/>
        <v>ООО "Сибэлектроторг", ТМЦ, Поставка трансформаторов типа ТТН, ТШП, Т-0,66, ящиков с понижающим трансформатором, договор № Счет №542 от 05.08.2025</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511</v>
      </c>
      <c r="N70" s="205" t="s">
        <v>688</v>
      </c>
      <c r="O70" s="205" t="s">
        <v>513</v>
      </c>
      <c r="P70" s="206">
        <v>3.9645999999999999</v>
      </c>
      <c r="Q70" s="205" t="s">
        <v>514</v>
      </c>
      <c r="R70" s="206">
        <v>3.9645999999999999</v>
      </c>
      <c r="S70" s="205" t="s">
        <v>515</v>
      </c>
      <c r="T70" s="205" t="s">
        <v>515</v>
      </c>
      <c r="U70" s="205" t="s">
        <v>424</v>
      </c>
      <c r="V70" s="205" t="s">
        <v>424</v>
      </c>
      <c r="W70" s="205" t="s">
        <v>689</v>
      </c>
      <c r="X70" s="205">
        <v>3.9645999999999999</v>
      </c>
      <c r="Y70" s="205" t="s">
        <v>424</v>
      </c>
      <c r="Z70" s="205" t="s">
        <v>424</v>
      </c>
      <c r="AA70" s="205">
        <v>3.9645999999999999</v>
      </c>
      <c r="AB70" s="206">
        <v>3.9645999999999999</v>
      </c>
      <c r="AC70" s="205" t="s">
        <v>689</v>
      </c>
      <c r="AD70" s="206">
        <v>4.7575199999999995</v>
      </c>
      <c r="AE70" s="247">
        <f t="shared" si="49"/>
        <v>1.9999999999242846E-5</v>
      </c>
      <c r="AF70" s="205" t="s">
        <v>517</v>
      </c>
      <c r="AG70" s="205" t="s">
        <v>518</v>
      </c>
      <c r="AH70" s="205" t="s">
        <v>424</v>
      </c>
      <c r="AI70" s="207" t="s">
        <v>424</v>
      </c>
      <c r="AJ70" s="207" t="s">
        <v>424</v>
      </c>
      <c r="AK70" s="207" t="s">
        <v>424</v>
      </c>
      <c r="AL70" s="207" t="s">
        <v>424</v>
      </c>
      <c r="AM70" s="205" t="s">
        <v>612</v>
      </c>
      <c r="AN70" s="205" t="s">
        <v>520</v>
      </c>
      <c r="AO70" s="205">
        <v>44739</v>
      </c>
      <c r="AP70" s="205">
        <v>226</v>
      </c>
      <c r="AQ70" s="207" t="s">
        <v>424</v>
      </c>
      <c r="AR70" s="207">
        <v>44736</v>
      </c>
      <c r="AS70" s="207">
        <v>44736</v>
      </c>
      <c r="AT70" s="207">
        <v>44746</v>
      </c>
      <c r="AU70" s="207">
        <v>44746</v>
      </c>
      <c r="AV70" s="205" t="s">
        <v>424</v>
      </c>
      <c r="AW70" s="205" t="s">
        <v>424</v>
      </c>
      <c r="AX70" s="206">
        <v>3.9645899999999998</v>
      </c>
      <c r="AY70" s="206">
        <v>4.7575000000000003</v>
      </c>
      <c r="AZ70" s="206" t="s">
        <v>521</v>
      </c>
      <c r="BA70" s="206" t="s">
        <v>511</v>
      </c>
      <c r="BB70" s="206" t="s">
        <v>689</v>
      </c>
      <c r="BC70" s="206" t="s">
        <v>690</v>
      </c>
      <c r="BD70" s="206" t="str">
        <f t="shared" si="50"/>
        <v>ООО "Торговый дом "Энерготэл", ТМЦ, Поставка изделий для монтажа кабеля, договор № Счет №1938 от 24.06.2022</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1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100"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8" t="str">
        <f>'1. паспорт местоположение'!A5:C5</f>
        <v>Год раскрытия информации: 2025 год</v>
      </c>
      <c r="B5" s="488"/>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M_00.0017.000017</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Строительство (реконструкция) системы АИИС КУЭ подстанций АО "Электромагистраль"</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ht="29.25" x14ac:dyDescent="0.25">
      <c r="A21" s="153" t="s">
        <v>304</v>
      </c>
      <c r="B21" s="153" t="s">
        <v>703</v>
      </c>
    </row>
    <row r="22" spans="1:2" x14ac:dyDescent="0.25">
      <c r="A22" s="153" t="s">
        <v>305</v>
      </c>
      <c r="B22" s="153" t="s">
        <v>709</v>
      </c>
    </row>
    <row r="23" spans="1:2" x14ac:dyDescent="0.25">
      <c r="A23" s="153" t="s">
        <v>287</v>
      </c>
      <c r="B23" s="153" t="s">
        <v>693</v>
      </c>
    </row>
    <row r="24" spans="1:2" x14ac:dyDescent="0.25">
      <c r="A24" s="153" t="s">
        <v>306</v>
      </c>
      <c r="B24" s="153" t="s">
        <v>424</v>
      </c>
    </row>
    <row r="25" spans="1:2" x14ac:dyDescent="0.25">
      <c r="A25" s="154" t="s">
        <v>307</v>
      </c>
      <c r="B25" s="171">
        <v>47847</v>
      </c>
    </row>
    <row r="26" spans="1:2" x14ac:dyDescent="0.25">
      <c r="A26" s="154" t="s">
        <v>308</v>
      </c>
      <c r="B26" s="156" t="s">
        <v>707</v>
      </c>
    </row>
    <row r="27" spans="1:2" x14ac:dyDescent="0.25">
      <c r="A27" s="156" t="str">
        <f>CONCATENATE("Стоимость проекта в прогнозных ценах, млн. руб. с НДС")</f>
        <v>Стоимость проекта в прогнозных ценах, млн. руб. с НДС</v>
      </c>
      <c r="B27" s="167">
        <v>16.607066196880069</v>
      </c>
    </row>
    <row r="28" spans="1:2" ht="93.75" customHeight="1" x14ac:dyDescent="0.25">
      <c r="A28" s="155" t="s">
        <v>309</v>
      </c>
      <c r="B28" s="158" t="s">
        <v>694</v>
      </c>
    </row>
    <row r="29" spans="1:2" ht="28.5" x14ac:dyDescent="0.25">
      <c r="A29" s="156" t="s">
        <v>310</v>
      </c>
      <c r="B29" s="167">
        <f>'7. Паспорт отчет о закупке'!$AB$26*1.2/1000</f>
        <v>3.5430055679999994</v>
      </c>
    </row>
    <row r="30" spans="1:2" ht="28.5" x14ac:dyDescent="0.25">
      <c r="A30" s="156" t="s">
        <v>311</v>
      </c>
      <c r="B30" s="167">
        <f>'7. Паспорт отчет о закупке'!$AD$26/1000</f>
        <v>3.5430056140000001</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0.103841568</v>
      </c>
    </row>
    <row r="58" spans="1:2" ht="30" x14ac:dyDescent="0.25">
      <c r="A58" s="164" t="s">
        <v>432</v>
      </c>
      <c r="B58" s="157">
        <f>IF(VLOOKUP(1,'7. Паспорт отчет о закупке'!$A$27:$CD$86,52,0)="ПД",VLOOKUP(1,'7. Паспорт отчет о закупке'!$A$27:$CD$86,30,0)/1000,"нд")</f>
        <v>5.8087440000000002E-3</v>
      </c>
    </row>
    <row r="59" spans="1:2" x14ac:dyDescent="0.25">
      <c r="A59" s="164" t="s">
        <v>314</v>
      </c>
      <c r="B59" s="157">
        <f>IF(B58="нд","нд",$B58/$B$27*100)</f>
        <v>3.4977544685715019E-2</v>
      </c>
    </row>
    <row r="60" spans="1:2" x14ac:dyDescent="0.25">
      <c r="A60" s="164" t="s">
        <v>315</v>
      </c>
      <c r="B60" s="157">
        <f>IF(VLOOKUP(1,'7. Паспорт отчет о закупке'!$A$27:$CD$86,52,0)="ПД",VLOOKUP(1,'7. Паспорт отчет о закупке'!$A$27:$CD$86,51,0)/1000,"нд")</f>
        <v>5.8087400000000006E-3</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f>IF(VLOOKUP(2,'7. Паспорт отчет о закупке'!$A$27:$CD$86,52,0)="ПД",VLOOKUP(2,'7. Паспорт отчет о закупке'!$A$27:$CD$86,30,0)/1000,"нд")</f>
        <v>7.8600000000000002E-4</v>
      </c>
    </row>
    <row r="63" spans="1:2" x14ac:dyDescent="0.25">
      <c r="A63" s="164" t="s">
        <v>314</v>
      </c>
      <c r="B63" s="157">
        <f>IF(B62="нд","нд",$B62/$B$27*100)</f>
        <v>4.7329250734706174E-3</v>
      </c>
    </row>
    <row r="64" spans="1:2" x14ac:dyDescent="0.25">
      <c r="A64" s="164" t="s">
        <v>315</v>
      </c>
      <c r="B64" s="157">
        <f>IF(VLOOKUP(2,'7. Паспорт отчет о закупке'!$A$27:$CD$86,52,0)="ПД",VLOOKUP(2,'7. Паспорт отчет о закупке'!$A$27:$CD$86,51,0)/1000,"нд")</f>
        <v>7.8600000000000002E-4</v>
      </c>
    </row>
    <row r="65" spans="1:2" x14ac:dyDescent="0.25">
      <c r="A65" s="164" t="s">
        <v>436</v>
      </c>
      <c r="B65" s="157">
        <f>IF(VLOOKUP(2,'7. Паспорт отчет о закупке'!$A$27:$CD$86,52,0)="ПД",VLOOKUP(2,'7. Паспорт отчет о закупке'!$A$27:$CD$86,50,0)/1000,"нд")</f>
        <v>0</v>
      </c>
    </row>
    <row r="66" spans="1:2" ht="30" x14ac:dyDescent="0.25">
      <c r="A66" s="164" t="s">
        <v>432</v>
      </c>
      <c r="B66" s="157">
        <f>IF(VLOOKUP(3,'7. Паспорт отчет о закупке'!$A$27:$CD$86,52,0)="ПД",VLOOKUP(3,'7. Паспорт отчет о закупке'!$A$27:$CD$86,30,0)/1000,"нд")</f>
        <v>2.3440799999999998E-2</v>
      </c>
    </row>
    <row r="67" spans="1:2" x14ac:dyDescent="0.25">
      <c r="A67" s="164" t="s">
        <v>314</v>
      </c>
      <c r="B67" s="157">
        <f>IF(B66="нд","нд",$B66/$B$27*100)</f>
        <v>0.14114955478652674</v>
      </c>
    </row>
    <row r="68" spans="1:2" x14ac:dyDescent="0.25">
      <c r="A68" s="164" t="s">
        <v>315</v>
      </c>
      <c r="B68" s="157">
        <f>IF(VLOOKUP(3,'7. Паспорт отчет о закупке'!$A$27:$CD$86,52,0)="ПД",VLOOKUP(3,'7. Паспорт отчет о закупке'!$A$27:$CD$86,51,0)/1000,"нд")</f>
        <v>3.0640799999999999E-2</v>
      </c>
    </row>
    <row r="69" spans="1:2" x14ac:dyDescent="0.25">
      <c r="A69" s="164" t="s">
        <v>436</v>
      </c>
      <c r="B69" s="157">
        <f>IF(VLOOKUP(3,'7. Паспорт отчет о закупке'!$A$27:$CD$86,52,0)="ПД",VLOOKUP(3,'7. Паспорт отчет о закупке'!$A$27:$CD$86,50,0)/1000,"нд")</f>
        <v>0</v>
      </c>
    </row>
    <row r="70" spans="1:2" ht="30" x14ac:dyDescent="0.25">
      <c r="A70" s="164" t="s">
        <v>432</v>
      </c>
      <c r="B70" s="157">
        <f>IF(VLOOKUP(4,'7. Паспорт отчет о закупке'!$A$27:$CD$86,52,0)="ПД",VLOOKUP(4,'7. Паспорт отчет о закупке'!$A$27:$CD$86,30,0)/1000,"нд")</f>
        <v>2.3900015999999996E-2</v>
      </c>
    </row>
    <row r="71" spans="1:2" x14ac:dyDescent="0.25">
      <c r="A71" s="164" t="s">
        <v>314</v>
      </c>
      <c r="B71" s="157">
        <f>IF(B70="нд","нд",$B70/$B$27*100)</f>
        <v>0.14391473916380268</v>
      </c>
    </row>
    <row r="72" spans="1:2" x14ac:dyDescent="0.25">
      <c r="A72" s="164" t="s">
        <v>315</v>
      </c>
      <c r="B72" s="157">
        <f>IF(VLOOKUP(4,'7. Паспорт отчет о закупке'!$A$27:$CD$86,52,0)="ПД",VLOOKUP(4,'7. Паспорт отчет о закупке'!$A$27:$CD$86,51,0)/1000,"нд")</f>
        <v>2.3899999999999998E-2</v>
      </c>
    </row>
    <row r="73" spans="1:2" x14ac:dyDescent="0.25">
      <c r="A73" s="164" t="s">
        <v>436</v>
      </c>
      <c r="B73" s="157">
        <f>IF(VLOOKUP(4,'7. Паспорт отчет о закупке'!$A$27:$CD$86,52,0)="ПД",VLOOKUP(4,'7. Паспорт отчет о закупке'!$A$27:$CD$86,50,0)/1000,"нд")</f>
        <v>0</v>
      </c>
    </row>
    <row r="74" spans="1:2" ht="30" x14ac:dyDescent="0.25">
      <c r="A74" s="164" t="s">
        <v>432</v>
      </c>
      <c r="B74" s="157">
        <f>IF(VLOOKUP(5,'7. Паспорт отчет о закупке'!$A$27:$CD$86,52,0)="ПД",VLOOKUP(5,'7. Паспорт отчет о закупке'!$A$27:$CD$86,30,0)/1000,"нд")</f>
        <v>4.9906008000000002E-2</v>
      </c>
    </row>
    <row r="75" spans="1:2" x14ac:dyDescent="0.25">
      <c r="A75" s="164" t="s">
        <v>314</v>
      </c>
      <c r="B75" s="157">
        <f>IF(B74="нд","нд",$B74/$B$27*100)</f>
        <v>0.30051068267178777</v>
      </c>
    </row>
    <row r="76" spans="1:2" x14ac:dyDescent="0.25">
      <c r="A76" s="164" t="s">
        <v>315</v>
      </c>
      <c r="B76" s="157">
        <f>IF(VLOOKUP(5,'7. Паспорт отчет о закупке'!$A$27:$CD$86,52,0)="ПД",VLOOKUP(5,'7. Паспорт отчет о закупке'!$A$27:$CD$86,51,0)/1000,"нд")</f>
        <v>4.9906010000000001E-2</v>
      </c>
    </row>
    <row r="77" spans="1:2" x14ac:dyDescent="0.25">
      <c r="A77" s="164" t="s">
        <v>436</v>
      </c>
      <c r="B77" s="157">
        <f>IF(VLOOKUP(5,'7. Паспорт отчет о закупке'!$A$27:$CD$86,52,0)="ПД",VLOOKUP(5,'7. Паспорт отчет о закупке'!$A$27:$CD$86,50,0)/1000,"нд")</f>
        <v>0</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21.334325834539133</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0.43133910078263843</v>
      </c>
      <c r="C88" s="188"/>
      <c r="D88" s="188"/>
      <c r="E88" s="188"/>
      <c r="F88" s="188"/>
      <c r="G88" s="188"/>
    </row>
    <row r="89" spans="1:7" x14ac:dyDescent="0.25">
      <c r="A89" s="154" t="s">
        <v>322</v>
      </c>
      <c r="B89" s="167">
        <f>'6.2. Паспорт фин осв ввод'!D24-'6.2. Паспорт фин осв ввод'!E24</f>
        <v>3.1544907220000376</v>
      </c>
    </row>
    <row r="90" spans="1:7" x14ac:dyDescent="0.25">
      <c r="A90" s="154" t="s">
        <v>435</v>
      </c>
      <c r="B90" s="167">
        <f>IFERROR(SUM(B91*1.2/$B$27*100),0)</f>
        <v>20.223284330804628</v>
      </c>
    </row>
    <row r="91" spans="1:7" x14ac:dyDescent="0.25">
      <c r="A91" s="154" t="s">
        <v>440</v>
      </c>
      <c r="B91" s="167">
        <f>'6.2. Паспорт фин осв ввод'!D34-'6.2. Паспорт фин осв ввод'!E34</f>
        <v>2.7987451799999992</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"ТЭС", ТМЦ, Поставка выключателей автоматических и ящиков силовых, договор № Счет №221 от 21.10.2020
ООО "Энергокомплект", ТМЦ, Поставка изделий для монтажа, договор № Счет №96 от 09.12.2020
ООО "СНАБСИБЭЛЕКТРО", ТМЦ, Поставка кабельно-проводниковой продукции, договор № Счет №26754656 от 12.11.2020
Акционерное общество "Телеофис", ТМЦ, Поставка оборудования связи, договор № Счет- договор №6435 от 01.10.2020
ООО "НТД "Микроникс", ТМЦ, Поставка счетчиков, договор № Счет №212/03 от 02.11.2020
ООО "Снабэлектрокомплект", ТМЦ, Поставка трансформаторов тока, договор № Счет №12206 от 30.11.2020
ООО "СНАБСИБЭЛЕКТРО", ТМЦ, Поставка электроустановочных изделий, договор № Счет №26760869 от 12.11.2020
ООО "ЭТК "Лидер", ТМЦ, Поставка автоматических выключателей, договор № ПД-21-00095 от 19.05.2021
ООО "ЮИК", ТМЦ, Поставка изделий для монтажа кабелей и проводов, договор № ПД-21-00131 от 19.06.2021
Общество с ограниченной ответственностью  "ТОРГОВЫЙ ДОМ "МЕТИЗ-МАСТЕР", ТМЦ, Поставка метизов, договор № ПД-21-00094 от 19.05.2021
ООО "ТЕРРА", ТМЦ, Поставка оборудования телемеханики и средств связи, договор № ПД-21-00093 от 19.05.2021
ООО "НТД "Микроникс", ТМЦ, Поставка счетчиков, договор № ПД-21-00114 от 04.06.2022
ООО ТД "Энергопром", ТМЦ, Поставка электротехнических изделий, договор № ПД-21-00090 от 11.05.2021
ООО ТД "Энергопром", ТМЦ, Поставка БОКСА ЩРН-П-12 МОДУЛЕЙ НАВЕСНОГО ПЛАСТИК IP40, договор № Счет №71 от 14.05.2021
ООО "ТД "Электротехмонтаж", ТМЦ, Поставка кабеля, договор № Счет № 602/4411779/601 от 23.04.2021
ООО НПП "Микропроцессорные технологии", ТМЦ, Поставка микропроцессорного терминала релейной защиты БЗП-02, договор № Счет №Сч\002026\10\2021 от 08.10.2021
ООО "ТЭС", ТМЦ, Поставка оборудования TELEOFIS, договор № Счет №135 от 09.06.2021
ООО "СНАБСИБЭЛЕКТРО", ТМЦ, Поставка розетки, договор № Счет№29446609 от 29.06.2021
ООО "НТД "Микроникс", ТМЦ, Поставка счетчиков СЭБ, договор № Счет №110/03 от 02.06.2021
ООО "Промэко", ТМЦ, Поставка трансформаторов тока, договор № Счет №14848 от 22.04.2021
ООО "Промэко", ТМЦ, Поставка шин к трансформаторам тока, договор № Счет №18093 от 19.05.2021
ООО "РимТехэнерго", ТМЦ, Поставка счетчиков РИМ, договор № Счет 07; ПД-21-00158 от 29.06.2021
ООО "Промэко", ТМЦ, Поставка шин к трансформаторам тока, договор № Счет №18093 от 19.05.2021
ООО "ВсеИнструменты.ру", ТМЦ, Поставка корпуса полиэстероного, договор № Счет №2203-140900-18687 от 22.03.2022
ОБЩЕСТВО С ОГРАНИЧЕННОЙ ОТВЕТСТВЕННОСТЬЮ "ЭТМ";, ТМЦ, Поставка кабельно-проводниковой продукции;, договор № ПД-22-00148 от 10.06.2022
АКЦИОНЕРНОЕ ОБЩЕСТВО "ТЕЛЕОФИС";, ТМЦ, Поставка оборудования связи; , договор № ПД-22-00123 от 18.05.2022
ИП ГУНДРОВ СЕРГЕЙ АЛЕКСАНДРОВИЧ;, ТМЦ, Поставка трансформаторов тока;, договор № ПД-22-00127 от 24.05.2022
ООО "НТП ИНДУСТРИАЛЬНЫЕ СИСТЕМЫ";, ТМЦ, Поставка автоматических выключателей;, договор № Счет №4563 от 03.06.2022
ООО "Терра Импэкс";, ТМЦ, Поставка приборов учета;, договор № Счет №4880801/04 от 28.06.2022
ООО ТД "Энергопром";, ТМЦ, Поставка электроаппаратуры;, договор № Счет №4 от 05.04.2022
Акционерное общество "Телеофис", ТМЦ, Поставка оборудования TELEOFIS, договор № Счет №1667 от 09.03.2023
ООО "Электрокомплект";, ТМЦ, Поставка счетчиков ПСЧ;, договор № ПД-22-00142 от 03.06.2022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выключателей автоматических и ящиков силовых</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09.11.2020
14.12.2020
01.12.2020
11.11.2020
20.11.2020
14.12.2020
01.12.2020
29.06.2021
28.06.2021
02.06.2021
22.06.2021
21.06.2021
15.07.2021
20.05.2021
03.06.2021
30.04.2021
22.11.2021
29.06.2021
28.07.2021
15.06.2021
04.05.2021
15.07.2021
31.05.2021
04.04.2022
30.10.2022
30.10.2022
30.10.2022
14.06.2022
06.07.2022
12.04.2022
30.06.2023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M_00.0017.000017</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Строительство (реконструкция) системы АИИС КУЭ подстанций АО "Электромагистраль"</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378</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303</v>
      </c>
      <c r="D19" s="309" t="s">
        <v>302</v>
      </c>
      <c r="E19" s="309" t="s">
        <v>97</v>
      </c>
      <c r="F19" s="309" t="s">
        <v>96</v>
      </c>
      <c r="G19" s="309" t="s">
        <v>298</v>
      </c>
      <c r="H19" s="309" t="s">
        <v>95</v>
      </c>
      <c r="I19" s="309" t="s">
        <v>94</v>
      </c>
      <c r="J19" s="309" t="s">
        <v>93</v>
      </c>
      <c r="K19" s="309" t="s">
        <v>92</v>
      </c>
      <c r="L19" s="309" t="s">
        <v>91</v>
      </c>
      <c r="M19" s="309" t="s">
        <v>90</v>
      </c>
      <c r="N19" s="309" t="s">
        <v>89</v>
      </c>
      <c r="O19" s="309" t="s">
        <v>88</v>
      </c>
      <c r="P19" s="309" t="s">
        <v>87</v>
      </c>
      <c r="Q19" s="309" t="s">
        <v>301</v>
      </c>
      <c r="R19" s="309"/>
      <c r="S19" s="314" t="s">
        <v>371</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5" t="s">
        <v>63</v>
      </c>
      <c r="B22" s="306" t="s">
        <v>424</v>
      </c>
      <c r="C22" s="304" t="s">
        <v>424</v>
      </c>
      <c r="D22" s="304" t="s">
        <v>424</v>
      </c>
      <c r="E22" s="304" t="s">
        <v>424</v>
      </c>
      <c r="F22" s="30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5"/>
      <c r="B23" s="307"/>
      <c r="C23" s="304"/>
      <c r="D23" s="304"/>
      <c r="E23" s="304"/>
      <c r="F23" s="30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5"/>
      <c r="B24" s="308"/>
      <c r="C24" s="304"/>
      <c r="D24" s="304"/>
      <c r="E24" s="304"/>
      <c r="F24" s="30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5" t="s">
        <v>61</v>
      </c>
      <c r="B25" s="306" t="s">
        <v>424</v>
      </c>
      <c r="C25" s="304" t="s">
        <v>424</v>
      </c>
      <c r="D25" s="304" t="s">
        <v>424</v>
      </c>
      <c r="E25" s="304" t="s">
        <v>424</v>
      </c>
      <c r="F25" s="30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5"/>
      <c r="B26" s="307"/>
      <c r="C26" s="304"/>
      <c r="D26" s="304"/>
      <c r="E26" s="304"/>
      <c r="F26" s="30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5"/>
      <c r="B27" s="308"/>
      <c r="C27" s="304"/>
      <c r="D27" s="304"/>
      <c r="E27" s="304"/>
      <c r="F27" s="30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5">
        <v>3</v>
      </c>
      <c r="B28" s="306" t="s">
        <v>424</v>
      </c>
      <c r="C28" s="304" t="s">
        <v>424</v>
      </c>
      <c r="D28" s="304" t="s">
        <v>424</v>
      </c>
      <c r="E28" s="304" t="s">
        <v>424</v>
      </c>
      <c r="F28" s="30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5"/>
      <c r="B29" s="307"/>
      <c r="C29" s="304"/>
      <c r="D29" s="304"/>
      <c r="E29" s="304"/>
      <c r="F29" s="30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5"/>
      <c r="B30" s="308"/>
      <c r="C30" s="304"/>
      <c r="D30" s="304"/>
      <c r="E30" s="304"/>
      <c r="F30" s="30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5">
        <v>4</v>
      </c>
      <c r="B31" s="306" t="s">
        <v>424</v>
      </c>
      <c r="C31" s="304" t="s">
        <v>424</v>
      </c>
      <c r="D31" s="304" t="s">
        <v>424</v>
      </c>
      <c r="E31" s="304" t="s">
        <v>424</v>
      </c>
      <c r="F31" s="30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5"/>
      <c r="B32" s="307"/>
      <c r="C32" s="304"/>
      <c r="D32" s="304"/>
      <c r="E32" s="304"/>
      <c r="F32" s="30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5"/>
      <c r="B33" s="308"/>
      <c r="C33" s="304"/>
      <c r="D33" s="304"/>
      <c r="E33" s="304"/>
      <c r="F33" s="30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5">
        <v>5</v>
      </c>
      <c r="B34" s="306" t="s">
        <v>424</v>
      </c>
      <c r="C34" s="304" t="s">
        <v>424</v>
      </c>
      <c r="D34" s="304" t="s">
        <v>424</v>
      </c>
      <c r="E34" s="304" t="s">
        <v>424</v>
      </c>
      <c r="F34" s="30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5"/>
      <c r="B35" s="307"/>
      <c r="C35" s="304"/>
      <c r="D35" s="304"/>
      <c r="E35" s="304"/>
      <c r="F35" s="30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5"/>
      <c r="B36" s="308"/>
      <c r="C36" s="304"/>
      <c r="D36" s="304"/>
      <c r="E36" s="304"/>
      <c r="F36" s="30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M_00.0017.000017</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Строительство (реконструкция) системы АИИС КУЭ подстанций АО "Электромагистраль"</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383</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190</v>
      </c>
      <c r="C21" s="322"/>
      <c r="D21" s="325" t="s">
        <v>120</v>
      </c>
      <c r="E21" s="321" t="s">
        <v>412</v>
      </c>
      <c r="F21" s="322"/>
      <c r="G21" s="321" t="s">
        <v>210</v>
      </c>
      <c r="H21" s="322"/>
      <c r="I21" s="321" t="s">
        <v>119</v>
      </c>
      <c r="J21" s="322"/>
      <c r="K21" s="325" t="s">
        <v>118</v>
      </c>
      <c r="L21" s="321" t="s">
        <v>117</v>
      </c>
      <c r="M21" s="322"/>
      <c r="N21" s="321" t="s">
        <v>408</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382</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418</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421</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tr">
        <f>'1. паспорт местоположение'!$A$12</f>
        <v>M_00.0017.000017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Строительство (реконструкция) системы АИИС КУЭ подстанций АО "Электромагистраль"</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385</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392</v>
      </c>
      <c r="C21" s="340"/>
      <c r="D21" s="339" t="s">
        <v>394</v>
      </c>
      <c r="E21" s="340"/>
      <c r="F21" s="331" t="s">
        <v>92</v>
      </c>
      <c r="G21" s="333"/>
      <c r="H21" s="333"/>
      <c r="I21" s="332"/>
      <c r="J21" s="336" t="s">
        <v>395</v>
      </c>
      <c r="K21" s="339" t="s">
        <v>396</v>
      </c>
      <c r="L21" s="340"/>
      <c r="M21" s="339" t="s">
        <v>397</v>
      </c>
      <c r="N21" s="340"/>
      <c r="O21" s="339" t="s">
        <v>384</v>
      </c>
      <c r="P21" s="340"/>
      <c r="Q21" s="339" t="s">
        <v>125</v>
      </c>
      <c r="R21" s="340"/>
      <c r="S21" s="336" t="s">
        <v>124</v>
      </c>
      <c r="T21" s="336" t="s">
        <v>398</v>
      </c>
      <c r="U21" s="336" t="s">
        <v>393</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M_00.0017.000017</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Строительство (реконструкция) системы АИИС КУЭ подстанций АО "Электромагистраль"</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377</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701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702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703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704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705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706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707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M_00.0017.000017</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Строительство (реконструкция) системы АИИС КУЭ подстанций АО "Электромагистраль"</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M_00.0017.000017</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Строительство (реконструкция) системы АИИС КУЭ подстанций АО "Электромагистраль"</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M_00.0017.000017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Строительство (реконструкция) системы АИИС КУЭ подстанций АО "Электромагистраль"</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285</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284</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424</v>
      </c>
      <c r="AL25" s="400"/>
      <c r="AM25" s="78"/>
      <c r="AN25" s="427" t="s">
        <v>283</v>
      </c>
      <c r="AO25" s="427"/>
      <c r="AP25" s="427"/>
      <c r="AQ25" s="425"/>
      <c r="AR25" s="425"/>
      <c r="AS25" s="83"/>
    </row>
    <row r="26" spans="1:45" ht="17.25" customHeight="1" x14ac:dyDescent="0.25">
      <c r="A26" s="367" t="s">
        <v>282</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424</v>
      </c>
      <c r="AL26" s="404"/>
      <c r="AM26" s="78"/>
      <c r="AN26" s="413" t="s">
        <v>281</v>
      </c>
      <c r="AO26" s="414"/>
      <c r="AP26" s="415"/>
      <c r="AQ26" s="403" t="s">
        <v>424</v>
      </c>
      <c r="AR26" s="405"/>
      <c r="AS26" s="83"/>
    </row>
    <row r="27" spans="1:45" ht="17.25" customHeight="1" x14ac:dyDescent="0.25">
      <c r="A27" s="367" t="s">
        <v>280</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424</v>
      </c>
      <c r="AL27" s="404"/>
      <c r="AM27" s="78"/>
      <c r="AN27" s="413" t="s">
        <v>279</v>
      </c>
      <c r="AO27" s="414"/>
      <c r="AP27" s="415"/>
      <c r="AQ27" s="403" t="s">
        <v>424</v>
      </c>
      <c r="AR27" s="405"/>
      <c r="AS27" s="83"/>
    </row>
    <row r="28" spans="1:45" ht="27.75" customHeight="1" thickBot="1" x14ac:dyDescent="0.3">
      <c r="A28" s="416" t="s">
        <v>278</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424</v>
      </c>
      <c r="AL28" s="420"/>
      <c r="AM28" s="78"/>
      <c r="AN28" s="421" t="s">
        <v>277</v>
      </c>
      <c r="AO28" s="422"/>
      <c r="AP28" s="423"/>
      <c r="AQ28" s="403" t="s">
        <v>424</v>
      </c>
      <c r="AR28" s="405"/>
      <c r="AS28" s="83"/>
    </row>
    <row r="29" spans="1:45" ht="17.25" customHeight="1" x14ac:dyDescent="0.25">
      <c r="A29" s="406" t="s">
        <v>276</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424</v>
      </c>
      <c r="AL29" s="410"/>
      <c r="AM29" s="78"/>
      <c r="AN29" s="411"/>
      <c r="AO29" s="412"/>
      <c r="AP29" s="412"/>
      <c r="AQ29" s="403" t="s">
        <v>424</v>
      </c>
      <c r="AR29" s="404"/>
      <c r="AS29" s="83"/>
    </row>
    <row r="30" spans="1:45" ht="17.25" customHeight="1" x14ac:dyDescent="0.25">
      <c r="A30" s="367" t="s">
        <v>275</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424</v>
      </c>
      <c r="AL30" s="404"/>
      <c r="AM30" s="78"/>
      <c r="AS30" s="83"/>
    </row>
    <row r="31" spans="1:45" ht="17.25" customHeight="1" x14ac:dyDescent="0.25">
      <c r="A31" s="367" t="s">
        <v>274</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424</v>
      </c>
      <c r="AL31" s="404"/>
      <c r="AM31" s="78"/>
      <c r="AN31" s="78"/>
      <c r="AO31" s="103"/>
      <c r="AP31" s="103"/>
      <c r="AQ31" s="103"/>
      <c r="AR31" s="103"/>
      <c r="AS31" s="83"/>
    </row>
    <row r="32" spans="1:45" ht="17.25" customHeight="1" x14ac:dyDescent="0.25">
      <c r="A32" s="367" t="s">
        <v>249</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424</v>
      </c>
      <c r="AL32" s="404"/>
      <c r="AM32" s="78"/>
      <c r="AN32" s="78"/>
      <c r="AO32" s="78"/>
      <c r="AP32" s="78"/>
      <c r="AQ32" s="78"/>
      <c r="AR32" s="78"/>
      <c r="AS32" s="83"/>
    </row>
    <row r="33" spans="1:45" ht="17.25" customHeight="1" x14ac:dyDescent="0.25">
      <c r="A33" s="367" t="s">
        <v>273</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424</v>
      </c>
      <c r="AL33" s="404"/>
      <c r="AM33" s="78"/>
      <c r="AN33" s="78"/>
      <c r="AO33" s="78"/>
      <c r="AP33" s="78"/>
      <c r="AQ33" s="78"/>
      <c r="AR33" s="78"/>
      <c r="AS33" s="83"/>
    </row>
    <row r="34" spans="1:45" ht="17.25" customHeight="1" x14ac:dyDescent="0.25">
      <c r="A34" s="367" t="s">
        <v>272</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424</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237</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424</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271</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424</v>
      </c>
      <c r="AL38" s="369"/>
      <c r="AM38" s="78"/>
      <c r="AN38" s="78"/>
      <c r="AO38" s="78"/>
      <c r="AP38" s="78"/>
      <c r="AQ38" s="78"/>
      <c r="AR38" s="78"/>
      <c r="AS38" s="83"/>
    </row>
    <row r="39" spans="1:45" ht="17.25" customHeight="1" thickBot="1" x14ac:dyDescent="0.3">
      <c r="A39" s="385" t="s">
        <v>270</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424</v>
      </c>
      <c r="AL39" s="393"/>
      <c r="AM39" s="78"/>
      <c r="AN39" s="78"/>
      <c r="AO39" s="78"/>
      <c r="AP39" s="78"/>
      <c r="AQ39" s="78"/>
      <c r="AR39" s="78"/>
      <c r="AS39" s="83"/>
    </row>
    <row r="40" spans="1:45" ht="17.25" customHeight="1" x14ac:dyDescent="0.25">
      <c r="A40" s="401" t="s">
        <v>269</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424</v>
      </c>
      <c r="AL40" s="400"/>
      <c r="AM40" s="78"/>
      <c r="AN40" s="78"/>
      <c r="AO40" s="78"/>
      <c r="AP40" s="78"/>
      <c r="AQ40" s="78"/>
      <c r="AR40" s="78"/>
      <c r="AS40" s="83"/>
    </row>
    <row r="41" spans="1:45" ht="17.25" customHeight="1" x14ac:dyDescent="0.25">
      <c r="A41" s="367" t="s">
        <v>268</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424</v>
      </c>
      <c r="AL41" s="369"/>
      <c r="AM41" s="78"/>
      <c r="AN41" s="78"/>
      <c r="AO41" s="78"/>
      <c r="AP41" s="78"/>
      <c r="AQ41" s="78"/>
      <c r="AR41" s="78"/>
      <c r="AS41" s="83"/>
    </row>
    <row r="42" spans="1:45" ht="17.25" customHeight="1" x14ac:dyDescent="0.25">
      <c r="A42" s="367" t="s">
        <v>267</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424</v>
      </c>
      <c r="AL42" s="369"/>
      <c r="AM42" s="78"/>
      <c r="AN42" s="78"/>
      <c r="AO42" s="78"/>
      <c r="AP42" s="78"/>
      <c r="AQ42" s="78"/>
      <c r="AR42" s="78"/>
      <c r="AS42" s="83"/>
    </row>
    <row r="43" spans="1:45" ht="17.25" customHeight="1" x14ac:dyDescent="0.25">
      <c r="A43" s="367" t="s">
        <v>266</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424</v>
      </c>
      <c r="AL43" s="369"/>
      <c r="AM43" s="78"/>
      <c r="AN43" s="78"/>
      <c r="AO43" s="78"/>
      <c r="AP43" s="78"/>
      <c r="AQ43" s="78"/>
      <c r="AR43" s="78"/>
      <c r="AS43" s="83"/>
    </row>
    <row r="44" spans="1:45" ht="17.25" customHeight="1" x14ac:dyDescent="0.25">
      <c r="A44" s="367" t="s">
        <v>265</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424</v>
      </c>
      <c r="AL44" s="369"/>
      <c r="AM44" s="78"/>
      <c r="AN44" s="78"/>
      <c r="AO44" s="78"/>
      <c r="AP44" s="78"/>
      <c r="AQ44" s="78"/>
      <c r="AR44" s="78"/>
      <c r="AS44" s="83"/>
    </row>
    <row r="45" spans="1:45" ht="17.25" customHeight="1" x14ac:dyDescent="0.25">
      <c r="A45" s="367" t="s">
        <v>264</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424</v>
      </c>
      <c r="AL45" s="369"/>
      <c r="AM45" s="78"/>
      <c r="AN45" s="78"/>
      <c r="AO45" s="78"/>
      <c r="AP45" s="78"/>
      <c r="AQ45" s="78"/>
      <c r="AR45" s="78"/>
      <c r="AS45" s="83"/>
    </row>
    <row r="46" spans="1:45" ht="17.25" customHeight="1" thickBot="1" x14ac:dyDescent="0.3">
      <c r="A46" s="394" t="s">
        <v>263</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424</v>
      </c>
      <c r="AL46" s="396"/>
      <c r="AM46" s="78"/>
      <c r="AN46" s="78"/>
      <c r="AO46" s="78"/>
      <c r="AP46" s="78"/>
      <c r="AQ46" s="78"/>
      <c r="AR46" s="78"/>
      <c r="AS46" s="83"/>
    </row>
    <row r="47" spans="1:45" ht="24" customHeight="1" x14ac:dyDescent="0.25">
      <c r="A47" s="397" t="s">
        <v>262</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243</v>
      </c>
      <c r="AN47" s="384"/>
      <c r="AO47" s="91" t="s">
        <v>242</v>
      </c>
      <c r="AP47" s="91" t="s">
        <v>241</v>
      </c>
      <c r="AQ47" s="83"/>
    </row>
    <row r="48" spans="1:45" ht="12" customHeight="1" x14ac:dyDescent="0.25">
      <c r="A48" s="367" t="s">
        <v>261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424</v>
      </c>
      <c r="AL48" s="369"/>
      <c r="AM48" s="369" t="s">
        <v>424</v>
      </c>
      <c r="AN48" s="369"/>
      <c r="AO48" s="95" t="s">
        <v>424</v>
      </c>
      <c r="AP48" s="95" t="s">
        <v>424</v>
      </c>
      <c r="AQ48" s="83"/>
    </row>
    <row r="49" spans="1:43" ht="12" customHeight="1" x14ac:dyDescent="0.25">
      <c r="A49" s="367" t="s">
        <v>260</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424</v>
      </c>
      <c r="AL49" s="369"/>
      <c r="AM49" s="369" t="s">
        <v>424</v>
      </c>
      <c r="AN49" s="369"/>
      <c r="AO49" s="95" t="s">
        <v>424</v>
      </c>
      <c r="AP49" s="95" t="s">
        <v>424</v>
      </c>
      <c r="AQ49" s="83"/>
    </row>
    <row r="50" spans="1:43" ht="12" customHeight="1" thickBot="1" x14ac:dyDescent="0.3">
      <c r="A50" s="385" t="s">
        <v>259</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424</v>
      </c>
      <c r="AL50" s="393"/>
      <c r="AM50" s="393" t="s">
        <v>424</v>
      </c>
      <c r="AN50" s="393"/>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243</v>
      </c>
      <c r="AN52" s="384"/>
      <c r="AO52" s="91" t="s">
        <v>242</v>
      </c>
      <c r="AP52" s="91" t="s">
        <v>241</v>
      </c>
      <c r="AQ52" s="83"/>
    </row>
    <row r="53" spans="1:43" ht="11.25" customHeight="1" x14ac:dyDescent="0.25">
      <c r="A53" s="391" t="s">
        <v>257</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424</v>
      </c>
      <c r="AL53" s="369"/>
      <c r="AM53" s="369" t="s">
        <v>424</v>
      </c>
      <c r="AN53" s="369"/>
      <c r="AO53" s="141" t="s">
        <v>424</v>
      </c>
      <c r="AP53" s="141" t="s">
        <v>424</v>
      </c>
      <c r="AQ53" s="83"/>
    </row>
    <row r="54" spans="1:43" ht="12" customHeight="1" x14ac:dyDescent="0.25">
      <c r="A54" s="367" t="s">
        <v>256</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424</v>
      </c>
      <c r="AL54" s="369"/>
      <c r="AM54" s="369" t="s">
        <v>424</v>
      </c>
      <c r="AN54" s="369"/>
      <c r="AO54" s="141" t="s">
        <v>424</v>
      </c>
      <c r="AP54" s="141" t="s">
        <v>424</v>
      </c>
      <c r="AQ54" s="83"/>
    </row>
    <row r="55" spans="1:43" ht="12" customHeight="1" x14ac:dyDescent="0.25">
      <c r="A55" s="367" t="s">
        <v>255</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424</v>
      </c>
      <c r="AL55" s="369"/>
      <c r="AM55" s="369" t="s">
        <v>424</v>
      </c>
      <c r="AN55" s="369"/>
      <c r="AO55" s="141" t="s">
        <v>424</v>
      </c>
      <c r="AP55" s="141" t="s">
        <v>424</v>
      </c>
      <c r="AQ55" s="83"/>
    </row>
    <row r="56" spans="1:43" ht="12" customHeight="1" thickBot="1" x14ac:dyDescent="0.3">
      <c r="A56" s="385" t="s">
        <v>254</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424</v>
      </c>
      <c r="AL56" s="387"/>
      <c r="AM56" s="387" t="s">
        <v>424</v>
      </c>
      <c r="AN56" s="387"/>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243</v>
      </c>
      <c r="AN58" s="384"/>
      <c r="AO58" s="91" t="s">
        <v>242</v>
      </c>
      <c r="AP58" s="91" t="s">
        <v>241</v>
      </c>
      <c r="AQ58" s="83"/>
    </row>
    <row r="59" spans="1:43" ht="12.75" customHeight="1" x14ac:dyDescent="0.25">
      <c r="A59" s="388" t="s">
        <v>252</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424</v>
      </c>
      <c r="AL59" s="390"/>
      <c r="AM59" s="390" t="s">
        <v>424</v>
      </c>
      <c r="AN59" s="390"/>
      <c r="AO59" s="97" t="s">
        <v>424</v>
      </c>
      <c r="AP59" s="97" t="s">
        <v>424</v>
      </c>
      <c r="AQ59" s="89"/>
    </row>
    <row r="60" spans="1:43" ht="12" customHeight="1" x14ac:dyDescent="0.25">
      <c r="A60" s="367" t="s">
        <v>251</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424</v>
      </c>
      <c r="AL60" s="369"/>
      <c r="AM60" s="369" t="s">
        <v>424</v>
      </c>
      <c r="AN60" s="369"/>
      <c r="AO60" s="95" t="s">
        <v>424</v>
      </c>
      <c r="AP60" s="95" t="s">
        <v>424</v>
      </c>
      <c r="AQ60" s="83"/>
    </row>
    <row r="61" spans="1:43" ht="12" customHeight="1" x14ac:dyDescent="0.25">
      <c r="A61" s="367" t="s">
        <v>250</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424</v>
      </c>
      <c r="AL61" s="369"/>
      <c r="AM61" s="369" t="s">
        <v>424</v>
      </c>
      <c r="AN61" s="369"/>
      <c r="AO61" s="95" t="s">
        <v>424</v>
      </c>
      <c r="AP61" s="95" t="s">
        <v>424</v>
      </c>
      <c r="AQ61" s="83"/>
    </row>
    <row r="62" spans="1:43" ht="12" customHeight="1" x14ac:dyDescent="0.25">
      <c r="A62" s="367" t="s">
        <v>249</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424</v>
      </c>
      <c r="AL62" s="369"/>
      <c r="AM62" s="369" t="s">
        <v>424</v>
      </c>
      <c r="AN62" s="369"/>
      <c r="AO62" s="95" t="s">
        <v>424</v>
      </c>
      <c r="AP62" s="95" t="s">
        <v>424</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424</v>
      </c>
      <c r="AL65" s="369"/>
      <c r="AM65" s="369" t="s">
        <v>424</v>
      </c>
      <c r="AN65" s="369"/>
      <c r="AO65" s="95" t="s">
        <v>424</v>
      </c>
      <c r="AP65" s="95" t="s">
        <v>424</v>
      </c>
      <c r="AQ65" s="83"/>
    </row>
    <row r="66" spans="1:43" ht="27.75" customHeight="1" x14ac:dyDescent="0.25">
      <c r="A66" s="371" t="s">
        <v>247</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424</v>
      </c>
      <c r="AL66" s="374"/>
      <c r="AM66" s="374" t="s">
        <v>424</v>
      </c>
      <c r="AN66" s="374"/>
      <c r="AO66" s="96" t="s">
        <v>424</v>
      </c>
      <c r="AP66" s="96" t="s">
        <v>424</v>
      </c>
      <c r="AQ66" s="89"/>
    </row>
    <row r="67" spans="1:43" ht="11.25" customHeight="1" x14ac:dyDescent="0.25">
      <c r="A67" s="367" t="s">
        <v>239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424</v>
      </c>
      <c r="AL67" s="369"/>
      <c r="AM67" s="369" t="s">
        <v>424</v>
      </c>
      <c r="AN67" s="369"/>
      <c r="AO67" s="95" t="s">
        <v>424</v>
      </c>
      <c r="AP67" s="95" t="s">
        <v>424</v>
      </c>
      <c r="AQ67" s="83"/>
    </row>
    <row r="68" spans="1:43" ht="25.5" customHeight="1" x14ac:dyDescent="0.25">
      <c r="A68" s="371" t="s">
        <v>240</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424</v>
      </c>
      <c r="AL68" s="374"/>
      <c r="AM68" s="374" t="s">
        <v>424</v>
      </c>
      <c r="AN68" s="374"/>
      <c r="AO68" s="96" t="s">
        <v>424</v>
      </c>
      <c r="AP68" s="96" t="s">
        <v>424</v>
      </c>
      <c r="AQ68" s="89"/>
    </row>
    <row r="69" spans="1:43" ht="12" customHeight="1" x14ac:dyDescent="0.25">
      <c r="A69" s="367" t="s">
        <v>238</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424</v>
      </c>
      <c r="AL69" s="369"/>
      <c r="AM69" s="369" t="s">
        <v>424</v>
      </c>
      <c r="AN69" s="369"/>
      <c r="AO69" s="95" t="s">
        <v>424</v>
      </c>
      <c r="AP69" s="95" t="s">
        <v>424</v>
      </c>
      <c r="AQ69" s="83"/>
    </row>
    <row r="70" spans="1:43" ht="12.75" customHeight="1" x14ac:dyDescent="0.25">
      <c r="A70" s="376" t="s">
        <v>246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424</v>
      </c>
      <c r="AL70" s="374"/>
      <c r="AM70" s="374" t="s">
        <v>424</v>
      </c>
      <c r="AN70" s="374"/>
      <c r="AO70" s="96" t="s">
        <v>424</v>
      </c>
      <c r="AP70" s="96" t="s">
        <v>424</v>
      </c>
      <c r="AQ70" s="89"/>
    </row>
    <row r="71" spans="1:43" ht="12" customHeight="1" x14ac:dyDescent="0.25">
      <c r="A71" s="367" t="s">
        <v>237</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424</v>
      </c>
      <c r="AL71" s="369"/>
      <c r="AM71" s="369" t="s">
        <v>424</v>
      </c>
      <c r="AN71" s="369"/>
      <c r="AO71" s="95" t="s">
        <v>424</v>
      </c>
      <c r="AP71" s="95" t="s">
        <v>424</v>
      </c>
      <c r="AQ71" s="83"/>
    </row>
    <row r="72" spans="1:43" ht="12.75" customHeight="1" thickBot="1" x14ac:dyDescent="0.3">
      <c r="A72" s="378" t="s">
        <v>245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424</v>
      </c>
      <c r="AL72" s="381"/>
      <c r="AM72" s="381" t="s">
        <v>424</v>
      </c>
      <c r="AN72" s="381"/>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243</v>
      </c>
      <c r="AN74" s="384"/>
      <c r="AO74" s="91" t="s">
        <v>242</v>
      </c>
      <c r="AP74" s="91" t="s">
        <v>241</v>
      </c>
      <c r="AQ74" s="83"/>
    </row>
    <row r="75" spans="1:43" ht="25.5" customHeight="1" x14ac:dyDescent="0.25">
      <c r="A75" s="371" t="s">
        <v>240</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424</v>
      </c>
      <c r="AL75" s="374"/>
      <c r="AM75" s="375" t="s">
        <v>424</v>
      </c>
      <c r="AN75" s="375"/>
      <c r="AO75" s="87" t="s">
        <v>424</v>
      </c>
      <c r="AP75" s="87" t="s">
        <v>424</v>
      </c>
      <c r="AQ75" s="89"/>
    </row>
    <row r="76" spans="1:43" ht="12" customHeight="1" x14ac:dyDescent="0.25">
      <c r="A76" s="367" t="s">
        <v>239</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424</v>
      </c>
      <c r="AL76" s="369"/>
      <c r="AM76" s="370" t="s">
        <v>424</v>
      </c>
      <c r="AN76" s="370"/>
      <c r="AO76" s="90" t="s">
        <v>424</v>
      </c>
      <c r="AP76" s="90" t="s">
        <v>424</v>
      </c>
      <c r="AQ76" s="83"/>
    </row>
    <row r="77" spans="1:43" ht="12" customHeight="1" x14ac:dyDescent="0.25">
      <c r="A77" s="367" t="s">
        <v>238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424</v>
      </c>
      <c r="AL77" s="369"/>
      <c r="AM77" s="370" t="s">
        <v>424</v>
      </c>
      <c r="AN77" s="370"/>
      <c r="AO77" s="90" t="s">
        <v>424</v>
      </c>
      <c r="AP77" s="90" t="s">
        <v>424</v>
      </c>
      <c r="AQ77" s="83"/>
    </row>
    <row r="78" spans="1:43" ht="12" customHeight="1" x14ac:dyDescent="0.25">
      <c r="A78" s="367" t="s">
        <v>237</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424</v>
      </c>
      <c r="AL78" s="369"/>
      <c r="AM78" s="370" t="s">
        <v>424</v>
      </c>
      <c r="AN78" s="370"/>
      <c r="AO78" s="90" t="s">
        <v>424</v>
      </c>
      <c r="AP78" s="90" t="s">
        <v>424</v>
      </c>
      <c r="AQ78" s="83"/>
    </row>
    <row r="79" spans="1:43" ht="12" customHeight="1" x14ac:dyDescent="0.25">
      <c r="A79" s="367" t="s">
        <v>236</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424</v>
      </c>
      <c r="AL79" s="369"/>
      <c r="AM79" s="370" t="s">
        <v>424</v>
      </c>
      <c r="AN79" s="370"/>
      <c r="AO79" s="90" t="s">
        <v>424</v>
      </c>
      <c r="AP79" s="90" t="s">
        <v>424</v>
      </c>
      <c r="AQ79" s="83"/>
    </row>
    <row r="80" spans="1:43" ht="12" customHeight="1" x14ac:dyDescent="0.25">
      <c r="A80" s="367" t="s">
        <v>235</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424</v>
      </c>
      <c r="AL80" s="369"/>
      <c r="AM80" s="370" t="s">
        <v>424</v>
      </c>
      <c r="AN80" s="370"/>
      <c r="AO80" s="90" t="s">
        <v>424</v>
      </c>
      <c r="AP80" s="90" t="s">
        <v>424</v>
      </c>
      <c r="AQ80" s="83"/>
    </row>
    <row r="81" spans="1:45" ht="12.75" customHeight="1" x14ac:dyDescent="0.25">
      <c r="A81" s="367" t="s">
        <v>234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424</v>
      </c>
      <c r="AL81" s="369"/>
      <c r="AM81" s="370" t="s">
        <v>424</v>
      </c>
      <c r="AN81" s="370"/>
      <c r="AO81" s="90" t="s">
        <v>424</v>
      </c>
      <c r="AP81" s="90" t="s">
        <v>424</v>
      </c>
      <c r="AQ81" s="83"/>
    </row>
    <row r="82" spans="1:45" ht="12.75" customHeight="1" x14ac:dyDescent="0.25">
      <c r="A82" s="367" t="s">
        <v>233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424</v>
      </c>
      <c r="AL82" s="369"/>
      <c r="AM82" s="370" t="s">
        <v>424</v>
      </c>
      <c r="AN82" s="370"/>
      <c r="AO82" s="90" t="s">
        <v>424</v>
      </c>
      <c r="AP82" s="90" t="s">
        <v>424</v>
      </c>
      <c r="AQ82" s="83"/>
    </row>
    <row r="83" spans="1:45" ht="12" customHeight="1" x14ac:dyDescent="0.25">
      <c r="A83" s="376" t="s">
        <v>232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424</v>
      </c>
      <c r="AL83" s="374"/>
      <c r="AM83" s="375" t="s">
        <v>424</v>
      </c>
      <c r="AN83" s="375"/>
      <c r="AO83" s="87" t="s">
        <v>424</v>
      </c>
      <c r="AP83" s="87" t="s">
        <v>424</v>
      </c>
      <c r="AQ83" s="89"/>
    </row>
    <row r="84" spans="1:45" ht="12" customHeight="1" x14ac:dyDescent="0.25">
      <c r="A84" s="376" t="s">
        <v>231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424</v>
      </c>
      <c r="AL84" s="374"/>
      <c r="AM84" s="375" t="s">
        <v>424</v>
      </c>
      <c r="AN84" s="375"/>
      <c r="AO84" s="87" t="s">
        <v>424</v>
      </c>
      <c r="AP84" s="87" t="s">
        <v>424</v>
      </c>
      <c r="AQ84" s="89"/>
    </row>
    <row r="85" spans="1:45" ht="12" customHeight="1" x14ac:dyDescent="0.25">
      <c r="A85" s="367" t="s">
        <v>230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424</v>
      </c>
      <c r="AL85" s="369"/>
      <c r="AM85" s="370" t="s">
        <v>424</v>
      </c>
      <c r="AN85" s="370"/>
      <c r="AO85" s="90" t="s">
        <v>424</v>
      </c>
      <c r="AP85" s="90" t="s">
        <v>424</v>
      </c>
      <c r="AQ85" s="77"/>
    </row>
    <row r="86" spans="1:45" ht="27.75" customHeight="1" x14ac:dyDescent="0.25">
      <c r="A86" s="371" t="s">
        <v>229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424</v>
      </c>
      <c r="AL86" s="374"/>
      <c r="AM86" s="375" t="s">
        <v>424</v>
      </c>
      <c r="AN86" s="375"/>
      <c r="AO86" s="87" t="s">
        <v>424</v>
      </c>
      <c r="AP86" s="87" t="s">
        <v>424</v>
      </c>
      <c r="AQ86" s="89"/>
    </row>
    <row r="87" spans="1:45" x14ac:dyDescent="0.25">
      <c r="A87" s="371" t="s">
        <v>228</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424</v>
      </c>
      <c r="AL87" s="374"/>
      <c r="AM87" s="375" t="s">
        <v>424</v>
      </c>
      <c r="AN87" s="375"/>
      <c r="AO87" s="87" t="s">
        <v>424</v>
      </c>
      <c r="AP87" s="87" t="s">
        <v>424</v>
      </c>
      <c r="AQ87" s="89"/>
    </row>
    <row r="88" spans="1:45" ht="14.25" customHeight="1" x14ac:dyDescent="0.25">
      <c r="A88" s="360" t="s">
        <v>227</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424</v>
      </c>
      <c r="AL88" s="364"/>
      <c r="AM88" s="365" t="s">
        <v>424</v>
      </c>
      <c r="AN88" s="366"/>
      <c r="AO88" s="87" t="s">
        <v>424</v>
      </c>
      <c r="AP88" s="87" t="s">
        <v>424</v>
      </c>
      <c r="AQ88" s="89"/>
    </row>
    <row r="89" spans="1:45" x14ac:dyDescent="0.25">
      <c r="A89" s="360" t="s">
        <v>226</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424</v>
      </c>
      <c r="AL89" s="364"/>
      <c r="AM89" s="365" t="s">
        <v>424</v>
      </c>
      <c r="AN89" s="36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424</v>
      </c>
      <c r="AL90" s="357"/>
      <c r="AM90" s="358" t="s">
        <v>424</v>
      </c>
      <c r="AN90" s="35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8" t="str">
        <f>'1. паспорт местоположение'!$A$5</f>
        <v>Год раскрытия информации: 2025 год</v>
      </c>
      <c r="B5" s="428"/>
      <c r="C5" s="428"/>
      <c r="D5" s="428"/>
      <c r="E5" s="428"/>
      <c r="F5" s="428"/>
      <c r="G5" s="428"/>
      <c r="H5" s="428"/>
      <c r="I5" s="428"/>
      <c r="J5" s="428"/>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421</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M_00.0017.000017</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Строительство (реконструкция) системы АИИС КУЭ подстанций АО "Электромагистраль"</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3" t="s">
        <v>388</v>
      </c>
      <c r="B19" s="433"/>
      <c r="C19" s="433"/>
      <c r="D19" s="433"/>
      <c r="E19" s="433"/>
      <c r="F19" s="433"/>
      <c r="G19" s="433"/>
      <c r="H19" s="433"/>
      <c r="I19" s="433"/>
      <c r="J19" s="433"/>
    </row>
    <row r="20" spans="1:14" x14ac:dyDescent="0.25">
      <c r="A20" s="241"/>
      <c r="B20" s="241"/>
    </row>
    <row r="21" spans="1:14" ht="28.5" customHeight="1" x14ac:dyDescent="0.25">
      <c r="A21" s="429" t="s">
        <v>189</v>
      </c>
      <c r="B21" s="429" t="s">
        <v>188</v>
      </c>
      <c r="C21" s="434" t="s">
        <v>345</v>
      </c>
      <c r="D21" s="434"/>
      <c r="E21" s="434"/>
      <c r="F21" s="434"/>
      <c r="G21" s="429" t="s">
        <v>187</v>
      </c>
      <c r="H21" s="435" t="s">
        <v>347</v>
      </c>
      <c r="I21" s="429" t="s">
        <v>186</v>
      </c>
      <c r="J21" s="430" t="s">
        <v>346</v>
      </c>
    </row>
    <row r="22" spans="1:14" ht="58.5" customHeight="1" x14ac:dyDescent="0.25">
      <c r="A22" s="429"/>
      <c r="B22" s="429"/>
      <c r="C22" s="431" t="s">
        <v>443</v>
      </c>
      <c r="D22" s="431"/>
      <c r="E22" s="437" t="s">
        <v>11</v>
      </c>
      <c r="F22" s="438"/>
      <c r="G22" s="429"/>
      <c r="H22" s="436"/>
      <c r="I22" s="429"/>
      <c r="J22" s="430"/>
    </row>
    <row r="23" spans="1:14" ht="31.5" x14ac:dyDescent="0.25">
      <c r="A23" s="429"/>
      <c r="B23" s="429"/>
      <c r="C23" s="242" t="s">
        <v>185</v>
      </c>
      <c r="D23" s="242" t="s">
        <v>184</v>
      </c>
      <c r="E23" s="242" t="s">
        <v>185</v>
      </c>
      <c r="F23" s="242" t="s">
        <v>184</v>
      </c>
      <c r="G23" s="429"/>
      <c r="H23" s="431"/>
      <c r="I23" s="429"/>
      <c r="J23" s="430"/>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43831</v>
      </c>
      <c r="D25" s="285">
        <v>47847</v>
      </c>
      <c r="E25" s="285">
        <v>43831</v>
      </c>
      <c r="F25" s="285" t="s">
        <v>424</v>
      </c>
      <c r="G25" s="286">
        <v>0.12</v>
      </c>
      <c r="H25" s="286">
        <v>0</v>
      </c>
      <c r="I25" s="280" t="s">
        <v>695</v>
      </c>
      <c r="J25" s="280" t="s">
        <v>424</v>
      </c>
      <c r="L25" s="246"/>
      <c r="N25" s="238" t="str">
        <f>CONCATENATE($A$12,A25)</f>
        <v>M_00.0017.0000171</v>
      </c>
    </row>
    <row r="26" spans="1:14" x14ac:dyDescent="0.25">
      <c r="A26" s="281" t="s">
        <v>450</v>
      </c>
      <c r="B26" s="281" t="s">
        <v>451</v>
      </c>
      <c r="C26" s="285" t="s">
        <v>424</v>
      </c>
      <c r="D26" s="285" t="s">
        <v>424</v>
      </c>
      <c r="E26" s="285" t="s">
        <v>424</v>
      </c>
      <c r="F26" s="285" t="s">
        <v>424</v>
      </c>
      <c r="G26" s="286" t="s">
        <v>424</v>
      </c>
      <c r="H26" s="286" t="s">
        <v>424</v>
      </c>
      <c r="I26" s="280" t="s">
        <v>517</v>
      </c>
      <c r="J26" s="281" t="s">
        <v>424</v>
      </c>
      <c r="N26" s="238" t="str">
        <f t="shared" ref="N26:N54" si="0">CONCATENATE($A$12,A26)</f>
        <v>M_00.0017.0000171.1.</v>
      </c>
    </row>
    <row r="27" spans="1:14" x14ac:dyDescent="0.25">
      <c r="A27" s="281" t="s">
        <v>452</v>
      </c>
      <c r="B27" s="281" t="s">
        <v>453</v>
      </c>
      <c r="C27" s="285" t="s">
        <v>424</v>
      </c>
      <c r="D27" s="285" t="s">
        <v>424</v>
      </c>
      <c r="E27" s="285" t="s">
        <v>424</v>
      </c>
      <c r="F27" s="285" t="s">
        <v>424</v>
      </c>
      <c r="G27" s="286" t="s">
        <v>424</v>
      </c>
      <c r="H27" s="286" t="s">
        <v>424</v>
      </c>
      <c r="I27" s="280" t="s">
        <v>517</v>
      </c>
      <c r="J27" s="281" t="s">
        <v>424</v>
      </c>
      <c r="N27" s="238" t="str">
        <f t="shared" si="0"/>
        <v>M_00.0017.0000171.2.</v>
      </c>
    </row>
    <row r="28" spans="1:14" ht="31.5" x14ac:dyDescent="0.25">
      <c r="A28" s="281" t="s">
        <v>454</v>
      </c>
      <c r="B28" s="281" t="s">
        <v>455</v>
      </c>
      <c r="C28" s="285" t="s">
        <v>424</v>
      </c>
      <c r="D28" s="285" t="s">
        <v>424</v>
      </c>
      <c r="E28" s="285" t="s">
        <v>424</v>
      </c>
      <c r="F28" s="285" t="s">
        <v>424</v>
      </c>
      <c r="G28" s="286" t="s">
        <v>424</v>
      </c>
      <c r="H28" s="286" t="s">
        <v>424</v>
      </c>
      <c r="I28" s="280" t="s">
        <v>517</v>
      </c>
      <c r="J28" s="281" t="s">
        <v>424</v>
      </c>
      <c r="N28" s="238" t="str">
        <f t="shared" si="0"/>
        <v>M_00.0017.0000171.2.1.</v>
      </c>
    </row>
    <row r="29" spans="1:14" x14ac:dyDescent="0.25">
      <c r="A29" s="281" t="s">
        <v>456</v>
      </c>
      <c r="B29" s="281" t="s">
        <v>457</v>
      </c>
      <c r="C29" s="285" t="s">
        <v>424</v>
      </c>
      <c r="D29" s="285" t="s">
        <v>424</v>
      </c>
      <c r="E29" s="285" t="s">
        <v>424</v>
      </c>
      <c r="F29" s="285" t="s">
        <v>424</v>
      </c>
      <c r="G29" s="286" t="s">
        <v>424</v>
      </c>
      <c r="H29" s="286" t="s">
        <v>424</v>
      </c>
      <c r="I29" s="280" t="s">
        <v>517</v>
      </c>
      <c r="J29" s="281" t="s">
        <v>424</v>
      </c>
      <c r="N29" s="238" t="str">
        <f t="shared" si="0"/>
        <v>M_00.0017.0000171.3.</v>
      </c>
    </row>
    <row r="30" spans="1:14" x14ac:dyDescent="0.25">
      <c r="A30" s="281" t="s">
        <v>458</v>
      </c>
      <c r="B30" s="281" t="s">
        <v>459</v>
      </c>
      <c r="C30" s="285" t="s">
        <v>424</v>
      </c>
      <c r="D30" s="285" t="s">
        <v>424</v>
      </c>
      <c r="E30" s="285" t="s">
        <v>424</v>
      </c>
      <c r="F30" s="285" t="s">
        <v>424</v>
      </c>
      <c r="G30" s="286" t="s">
        <v>424</v>
      </c>
      <c r="H30" s="286" t="s">
        <v>424</v>
      </c>
      <c r="I30" s="280" t="s">
        <v>517</v>
      </c>
      <c r="J30" s="281" t="s">
        <v>424</v>
      </c>
      <c r="N30" s="238" t="str">
        <f t="shared" si="0"/>
        <v>M_00.0017.0000171.4.</v>
      </c>
    </row>
    <row r="31" spans="1:14" x14ac:dyDescent="0.25">
      <c r="A31" s="281" t="s">
        <v>460</v>
      </c>
      <c r="B31" s="281" t="s">
        <v>461</v>
      </c>
      <c r="C31" s="285" t="s">
        <v>424</v>
      </c>
      <c r="D31" s="285" t="s">
        <v>424</v>
      </c>
      <c r="E31" s="285" t="s">
        <v>424</v>
      </c>
      <c r="F31" s="285" t="s">
        <v>424</v>
      </c>
      <c r="G31" s="286" t="s">
        <v>424</v>
      </c>
      <c r="H31" s="286" t="s">
        <v>424</v>
      </c>
      <c r="I31" s="280" t="s">
        <v>517</v>
      </c>
      <c r="J31" s="281" t="s">
        <v>424</v>
      </c>
      <c r="N31" s="238" t="str">
        <f t="shared" si="0"/>
        <v>M_00.0017.0000171.5.</v>
      </c>
    </row>
    <row r="32" spans="1:14" x14ac:dyDescent="0.25">
      <c r="A32" s="281" t="s">
        <v>462</v>
      </c>
      <c r="B32" s="281" t="s">
        <v>463</v>
      </c>
      <c r="C32" s="285" t="s">
        <v>424</v>
      </c>
      <c r="D32" s="285" t="s">
        <v>424</v>
      </c>
      <c r="E32" s="285" t="s">
        <v>424</v>
      </c>
      <c r="F32" s="285" t="s">
        <v>424</v>
      </c>
      <c r="G32" s="286" t="s">
        <v>424</v>
      </c>
      <c r="H32" s="286" t="s">
        <v>424</v>
      </c>
      <c r="I32" s="280" t="s">
        <v>517</v>
      </c>
      <c r="J32" s="281" t="s">
        <v>424</v>
      </c>
      <c r="N32" s="238" t="str">
        <f t="shared" si="0"/>
        <v>M_00.0017.0000171.6.</v>
      </c>
    </row>
    <row r="33" spans="1:14" ht="31.5" x14ac:dyDescent="0.25">
      <c r="A33" s="281" t="s">
        <v>464</v>
      </c>
      <c r="B33" s="281" t="s">
        <v>465</v>
      </c>
      <c r="C33" s="285" t="s">
        <v>424</v>
      </c>
      <c r="D33" s="285" t="s">
        <v>424</v>
      </c>
      <c r="E33" s="285" t="s">
        <v>424</v>
      </c>
      <c r="F33" s="285" t="s">
        <v>424</v>
      </c>
      <c r="G33" s="286" t="s">
        <v>424</v>
      </c>
      <c r="H33" s="286" t="s">
        <v>424</v>
      </c>
      <c r="I33" s="280" t="s">
        <v>517</v>
      </c>
      <c r="J33" s="281" t="s">
        <v>424</v>
      </c>
      <c r="N33" s="238" t="str">
        <f t="shared" si="0"/>
        <v>M_00.0017.0000171.7.</v>
      </c>
    </row>
    <row r="34" spans="1:14" ht="31.5" x14ac:dyDescent="0.25">
      <c r="A34" s="281" t="s">
        <v>466</v>
      </c>
      <c r="B34" s="281" t="s">
        <v>467</v>
      </c>
      <c r="C34" s="285" t="s">
        <v>424</v>
      </c>
      <c r="D34" s="285" t="s">
        <v>424</v>
      </c>
      <c r="E34" s="285" t="s">
        <v>424</v>
      </c>
      <c r="F34" s="285" t="s">
        <v>424</v>
      </c>
      <c r="G34" s="286" t="s">
        <v>424</v>
      </c>
      <c r="H34" s="286" t="s">
        <v>424</v>
      </c>
      <c r="I34" s="280" t="s">
        <v>517</v>
      </c>
      <c r="J34" s="281" t="s">
        <v>424</v>
      </c>
      <c r="N34" s="238" t="str">
        <f t="shared" si="0"/>
        <v>M_00.0017.0000171.8.</v>
      </c>
    </row>
    <row r="35" spans="1:14" ht="94.5" x14ac:dyDescent="0.25">
      <c r="A35" s="281" t="s">
        <v>468</v>
      </c>
      <c r="B35" s="281" t="s">
        <v>469</v>
      </c>
      <c r="C35" s="285">
        <v>43831</v>
      </c>
      <c r="D35" s="285">
        <v>47847</v>
      </c>
      <c r="E35" s="285">
        <v>43831</v>
      </c>
      <c r="F35" s="285" t="s">
        <v>424</v>
      </c>
      <c r="G35" s="286" t="s">
        <v>717</v>
      </c>
      <c r="H35" s="286" t="s">
        <v>718</v>
      </c>
      <c r="I35" s="280" t="s">
        <v>696</v>
      </c>
      <c r="J35" s="281" t="s">
        <v>424</v>
      </c>
      <c r="N35" s="238" t="str">
        <f t="shared" si="0"/>
        <v>M_00.0017.0000171.9.</v>
      </c>
    </row>
    <row r="36" spans="1:14" x14ac:dyDescent="0.25">
      <c r="A36" s="281" t="s">
        <v>470</v>
      </c>
      <c r="B36" s="281" t="s">
        <v>471</v>
      </c>
      <c r="C36" s="285" t="s">
        <v>424</v>
      </c>
      <c r="D36" s="285" t="s">
        <v>424</v>
      </c>
      <c r="E36" s="285" t="s">
        <v>424</v>
      </c>
      <c r="F36" s="285" t="s">
        <v>424</v>
      </c>
      <c r="G36" s="286" t="s">
        <v>424</v>
      </c>
      <c r="H36" s="286" t="s">
        <v>424</v>
      </c>
      <c r="I36" s="280" t="s">
        <v>517</v>
      </c>
      <c r="J36" s="281" t="s">
        <v>424</v>
      </c>
      <c r="N36" s="238" t="str">
        <f t="shared" si="0"/>
        <v>M_00.0017.0000171.10.</v>
      </c>
    </row>
    <row r="37" spans="1:14" ht="94.5" x14ac:dyDescent="0.25">
      <c r="A37" s="281" t="s">
        <v>472</v>
      </c>
      <c r="B37" s="281" t="s">
        <v>473</v>
      </c>
      <c r="C37" s="285">
        <v>45838</v>
      </c>
      <c r="D37" s="285">
        <v>47847</v>
      </c>
      <c r="E37" s="285" t="s">
        <v>424</v>
      </c>
      <c r="F37" s="285" t="s">
        <v>424</v>
      </c>
      <c r="G37" s="286" t="s">
        <v>718</v>
      </c>
      <c r="H37" s="286" t="s">
        <v>718</v>
      </c>
      <c r="I37" s="280" t="s">
        <v>696</v>
      </c>
      <c r="J37" s="281" t="s">
        <v>424</v>
      </c>
      <c r="N37" s="238" t="str">
        <f t="shared" si="0"/>
        <v>M_00.0017.0000171.11.</v>
      </c>
    </row>
    <row r="38" spans="1:14" x14ac:dyDescent="0.25">
      <c r="A38" s="280">
        <v>2</v>
      </c>
      <c r="B38" s="280" t="s">
        <v>509</v>
      </c>
      <c r="C38" s="285">
        <v>44125</v>
      </c>
      <c r="D38" s="285">
        <v>47785</v>
      </c>
      <c r="E38" s="285">
        <v>44125</v>
      </c>
      <c r="F38" s="285" t="s">
        <v>424</v>
      </c>
      <c r="G38" s="286">
        <v>0.24</v>
      </c>
      <c r="H38" s="286">
        <v>0</v>
      </c>
      <c r="I38" s="280" t="s">
        <v>695</v>
      </c>
      <c r="J38" s="280" t="s">
        <v>424</v>
      </c>
      <c r="N38" s="238" t="str">
        <f t="shared" si="0"/>
        <v>M_00.0017.0000172</v>
      </c>
    </row>
    <row r="39" spans="1:14" ht="173.25" customHeight="1" x14ac:dyDescent="0.25">
      <c r="A39" s="282" t="s">
        <v>474</v>
      </c>
      <c r="B39" s="281" t="s">
        <v>475</v>
      </c>
      <c r="C39" s="285" t="s">
        <v>424</v>
      </c>
      <c r="D39" s="285" t="s">
        <v>424</v>
      </c>
      <c r="E39" s="285" t="s">
        <v>424</v>
      </c>
      <c r="F39" s="285" t="s">
        <v>424</v>
      </c>
      <c r="G39" s="286" t="s">
        <v>424</v>
      </c>
      <c r="H39" s="286" t="s">
        <v>424</v>
      </c>
      <c r="I39" s="280" t="s">
        <v>517</v>
      </c>
      <c r="J39" s="281" t="s">
        <v>424</v>
      </c>
      <c r="N39" s="238" t="str">
        <f t="shared" si="0"/>
        <v>M_00.0017.0000172.1.</v>
      </c>
    </row>
    <row r="40" spans="1:14" ht="94.5" x14ac:dyDescent="0.25">
      <c r="A40" s="282" t="s">
        <v>476</v>
      </c>
      <c r="B40" s="281" t="s">
        <v>477</v>
      </c>
      <c r="C40" s="285">
        <v>44125</v>
      </c>
      <c r="D40" s="285">
        <v>47785</v>
      </c>
      <c r="E40" s="285">
        <v>44125</v>
      </c>
      <c r="F40" s="285" t="s">
        <v>424</v>
      </c>
      <c r="G40" s="286" t="s">
        <v>717</v>
      </c>
      <c r="H40" s="286" t="s">
        <v>718</v>
      </c>
      <c r="I40" s="280" t="s">
        <v>696</v>
      </c>
      <c r="J40" s="281" t="s">
        <v>424</v>
      </c>
      <c r="N40" s="238" t="str">
        <f t="shared" si="0"/>
        <v>M_00.0017.0000172.2.</v>
      </c>
    </row>
    <row r="41" spans="1:14" x14ac:dyDescent="0.25">
      <c r="A41" s="280">
        <v>3</v>
      </c>
      <c r="B41" s="280" t="s">
        <v>478</v>
      </c>
      <c r="C41" s="285">
        <v>44125</v>
      </c>
      <c r="D41" s="285">
        <v>47832</v>
      </c>
      <c r="E41" s="285">
        <v>44125</v>
      </c>
      <c r="F41" s="285" t="s">
        <v>424</v>
      </c>
      <c r="G41" s="286">
        <v>0.32666666666666666</v>
      </c>
      <c r="H41" s="286">
        <v>0</v>
      </c>
      <c r="I41" s="280" t="s">
        <v>695</v>
      </c>
      <c r="J41" s="280" t="s">
        <v>424</v>
      </c>
      <c r="N41" s="238" t="str">
        <f t="shared" si="0"/>
        <v>M_00.0017.0000173</v>
      </c>
    </row>
    <row r="42" spans="1:14" x14ac:dyDescent="0.25">
      <c r="A42" s="281" t="s">
        <v>479</v>
      </c>
      <c r="B42" s="281" t="s">
        <v>480</v>
      </c>
      <c r="C42" s="285" t="s">
        <v>424</v>
      </c>
      <c r="D42" s="285" t="s">
        <v>424</v>
      </c>
      <c r="E42" s="285" t="s">
        <v>424</v>
      </c>
      <c r="F42" s="285" t="s">
        <v>424</v>
      </c>
      <c r="G42" s="286" t="s">
        <v>424</v>
      </c>
      <c r="H42" s="286" t="s">
        <v>424</v>
      </c>
      <c r="I42" s="280" t="s">
        <v>517</v>
      </c>
      <c r="J42" s="281" t="s">
        <v>424</v>
      </c>
      <c r="N42" s="238" t="str">
        <f t="shared" si="0"/>
        <v>M_00.0017.0000173.1.</v>
      </c>
    </row>
    <row r="43" spans="1:14" ht="94.5" x14ac:dyDescent="0.25">
      <c r="A43" s="281" t="s">
        <v>481</v>
      </c>
      <c r="B43" s="281" t="s">
        <v>482</v>
      </c>
      <c r="C43" s="285">
        <v>44125</v>
      </c>
      <c r="D43" s="285">
        <v>47724</v>
      </c>
      <c r="E43" s="285">
        <v>44125</v>
      </c>
      <c r="F43" s="285" t="s">
        <v>424</v>
      </c>
      <c r="G43" s="286" t="s">
        <v>717</v>
      </c>
      <c r="H43" s="286" t="s">
        <v>718</v>
      </c>
      <c r="I43" s="280" t="s">
        <v>696</v>
      </c>
      <c r="J43" s="281" t="s">
        <v>424</v>
      </c>
      <c r="N43" s="238" t="str">
        <f t="shared" si="0"/>
        <v>M_00.0017.0000173.2.</v>
      </c>
    </row>
    <row r="44" spans="1:14" ht="94.5" x14ac:dyDescent="0.25">
      <c r="A44" s="281" t="s">
        <v>483</v>
      </c>
      <c r="B44" s="281" t="s">
        <v>484</v>
      </c>
      <c r="C44" s="285">
        <v>44140</v>
      </c>
      <c r="D44" s="285">
        <v>47802</v>
      </c>
      <c r="E44" s="285">
        <v>44140</v>
      </c>
      <c r="F44" s="285" t="s">
        <v>424</v>
      </c>
      <c r="G44" s="286" t="s">
        <v>719</v>
      </c>
      <c r="H44" s="286" t="s">
        <v>718</v>
      </c>
      <c r="I44" s="280" t="s">
        <v>696</v>
      </c>
      <c r="J44" s="281" t="s">
        <v>424</v>
      </c>
      <c r="N44" s="238" t="str">
        <f t="shared" si="0"/>
        <v>M_00.0017.0000173.3.</v>
      </c>
    </row>
    <row r="45" spans="1:14" ht="31.5" x14ac:dyDescent="0.25">
      <c r="A45" s="281" t="s">
        <v>485</v>
      </c>
      <c r="B45" s="281" t="s">
        <v>486</v>
      </c>
      <c r="C45" s="285" t="s">
        <v>424</v>
      </c>
      <c r="D45" s="285" t="s">
        <v>424</v>
      </c>
      <c r="E45" s="285" t="s">
        <v>424</v>
      </c>
      <c r="F45" s="285" t="s">
        <v>424</v>
      </c>
      <c r="G45" s="286" t="s">
        <v>424</v>
      </c>
      <c r="H45" s="286" t="s">
        <v>424</v>
      </c>
      <c r="I45" s="280" t="s">
        <v>517</v>
      </c>
      <c r="J45" s="281" t="s">
        <v>424</v>
      </c>
      <c r="N45" s="238" t="str">
        <f t="shared" si="0"/>
        <v>M_00.0017.0000173.4.</v>
      </c>
    </row>
    <row r="46" spans="1:14" ht="63" x14ac:dyDescent="0.25">
      <c r="A46" s="281" t="s">
        <v>487</v>
      </c>
      <c r="B46" s="281" t="s">
        <v>488</v>
      </c>
      <c r="C46" s="285" t="s">
        <v>424</v>
      </c>
      <c r="D46" s="285" t="s">
        <v>424</v>
      </c>
      <c r="E46" s="285" t="s">
        <v>424</v>
      </c>
      <c r="F46" s="285" t="s">
        <v>424</v>
      </c>
      <c r="G46" s="286" t="s">
        <v>424</v>
      </c>
      <c r="H46" s="286" t="s">
        <v>424</v>
      </c>
      <c r="I46" s="280" t="s">
        <v>517</v>
      </c>
      <c r="J46" s="281" t="s">
        <v>424</v>
      </c>
      <c r="N46" s="238" t="str">
        <f t="shared" si="0"/>
        <v>M_00.0017.0000173.5.</v>
      </c>
    </row>
    <row r="47" spans="1:14" ht="94.5" x14ac:dyDescent="0.25">
      <c r="A47" s="281" t="s">
        <v>489</v>
      </c>
      <c r="B47" s="281" t="s">
        <v>490</v>
      </c>
      <c r="C47" s="285" t="s">
        <v>424</v>
      </c>
      <c r="D47" s="285" t="s">
        <v>424</v>
      </c>
      <c r="E47" s="285">
        <v>44181</v>
      </c>
      <c r="F47" s="285" t="s">
        <v>424</v>
      </c>
      <c r="G47" s="286" t="s">
        <v>717</v>
      </c>
      <c r="H47" s="286" t="s">
        <v>718</v>
      </c>
      <c r="I47" s="280" t="s">
        <v>696</v>
      </c>
      <c r="J47" s="281" t="s">
        <v>424</v>
      </c>
      <c r="N47" s="238" t="str">
        <f t="shared" si="0"/>
        <v>M_00.0017.0000173.6.</v>
      </c>
    </row>
    <row r="48" spans="1:14" x14ac:dyDescent="0.25">
      <c r="A48" s="280">
        <v>4</v>
      </c>
      <c r="B48" s="280" t="s">
        <v>491</v>
      </c>
      <c r="C48" s="285">
        <v>44140</v>
      </c>
      <c r="D48" s="285">
        <v>47847</v>
      </c>
      <c r="E48" s="285" t="s">
        <v>424</v>
      </c>
      <c r="F48" s="285" t="s">
        <v>424</v>
      </c>
      <c r="G48" s="286" t="s">
        <v>424</v>
      </c>
      <c r="H48" s="286" t="s">
        <v>424</v>
      </c>
      <c r="I48" s="280" t="s">
        <v>695</v>
      </c>
      <c r="J48" s="280" t="s">
        <v>424</v>
      </c>
      <c r="N48" s="238" t="str">
        <f t="shared" si="0"/>
        <v>M_00.0017.0000174</v>
      </c>
    </row>
    <row r="49" spans="1:14" ht="94.5" x14ac:dyDescent="0.25">
      <c r="A49" s="281" t="s">
        <v>492</v>
      </c>
      <c r="B49" s="281" t="s">
        <v>493</v>
      </c>
      <c r="C49" s="285">
        <v>44140</v>
      </c>
      <c r="D49" s="285">
        <v>47837</v>
      </c>
      <c r="E49" s="285" t="s">
        <v>424</v>
      </c>
      <c r="F49" s="285" t="s">
        <v>424</v>
      </c>
      <c r="G49" s="286" t="s">
        <v>424</v>
      </c>
      <c r="H49" s="286" t="s">
        <v>424</v>
      </c>
      <c r="I49" s="280" t="s">
        <v>696</v>
      </c>
      <c r="J49" s="281" t="s">
        <v>424</v>
      </c>
      <c r="N49" s="238" t="str">
        <f t="shared" si="0"/>
        <v>M_00.0017.0000174.1.</v>
      </c>
    </row>
    <row r="50" spans="1:14" ht="47.25" x14ac:dyDescent="0.25">
      <c r="A50" s="281" t="s">
        <v>494</v>
      </c>
      <c r="B50" s="281" t="s">
        <v>495</v>
      </c>
      <c r="C50" s="285" t="s">
        <v>424</v>
      </c>
      <c r="D50" s="285" t="s">
        <v>424</v>
      </c>
      <c r="E50" s="285" t="s">
        <v>424</v>
      </c>
      <c r="F50" s="285" t="s">
        <v>424</v>
      </c>
      <c r="G50" s="286" t="s">
        <v>424</v>
      </c>
      <c r="H50" s="286" t="s">
        <v>424</v>
      </c>
      <c r="I50" s="280" t="s">
        <v>517</v>
      </c>
      <c r="J50" s="281" t="s">
        <v>424</v>
      </c>
      <c r="N50" s="238" t="str">
        <f t="shared" si="0"/>
        <v>M_00.0017.0000174.2.</v>
      </c>
    </row>
    <row r="51" spans="1:14" ht="31.5" x14ac:dyDescent="0.25">
      <c r="A51" s="281" t="s">
        <v>496</v>
      </c>
      <c r="B51" s="281" t="s">
        <v>497</v>
      </c>
      <c r="C51" s="285" t="s">
        <v>424</v>
      </c>
      <c r="D51" s="285" t="s">
        <v>424</v>
      </c>
      <c r="E51" s="285" t="s">
        <v>424</v>
      </c>
      <c r="F51" s="285" t="s">
        <v>424</v>
      </c>
      <c r="G51" s="286" t="s">
        <v>424</v>
      </c>
      <c r="H51" s="286" t="s">
        <v>424</v>
      </c>
      <c r="I51" s="280" t="s">
        <v>517</v>
      </c>
      <c r="J51" s="281" t="s">
        <v>424</v>
      </c>
      <c r="N51" s="238" t="str">
        <f t="shared" si="0"/>
        <v>M_00.0017.0000174.3.</v>
      </c>
    </row>
    <row r="52" spans="1:14" ht="31.5" x14ac:dyDescent="0.25">
      <c r="A52" s="283" t="s">
        <v>498</v>
      </c>
      <c r="B52" s="281" t="s">
        <v>499</v>
      </c>
      <c r="C52" s="285" t="s">
        <v>424</v>
      </c>
      <c r="D52" s="285" t="s">
        <v>424</v>
      </c>
      <c r="E52" s="285" t="s">
        <v>424</v>
      </c>
      <c r="F52" s="285" t="s">
        <v>424</v>
      </c>
      <c r="G52" s="286" t="s">
        <v>424</v>
      </c>
      <c r="H52" s="286" t="s">
        <v>424</v>
      </c>
      <c r="I52" s="280" t="s">
        <v>517</v>
      </c>
      <c r="J52" s="281" t="s">
        <v>424</v>
      </c>
      <c r="N52" s="238" t="str">
        <f t="shared" si="0"/>
        <v>M_00.0017.0000174.4.</v>
      </c>
    </row>
    <row r="53" spans="1:14" ht="94.5" x14ac:dyDescent="0.25">
      <c r="A53" s="281" t="s">
        <v>500</v>
      </c>
      <c r="B53" s="284" t="s">
        <v>501</v>
      </c>
      <c r="C53" s="285">
        <v>44155</v>
      </c>
      <c r="D53" s="285">
        <v>47847</v>
      </c>
      <c r="E53" s="285" t="s">
        <v>424</v>
      </c>
      <c r="F53" s="285" t="s">
        <v>424</v>
      </c>
      <c r="G53" s="286" t="s">
        <v>424</v>
      </c>
      <c r="H53" s="286" t="s">
        <v>424</v>
      </c>
      <c r="I53" s="280" t="s">
        <v>696</v>
      </c>
      <c r="J53" s="281" t="s">
        <v>424</v>
      </c>
      <c r="N53" s="238" t="str">
        <f t="shared" si="0"/>
        <v>M_00.0017.0000174.5.</v>
      </c>
    </row>
    <row r="54" spans="1:14" x14ac:dyDescent="0.25">
      <c r="A54" s="281" t="s">
        <v>502</v>
      </c>
      <c r="B54" s="281" t="s">
        <v>503</v>
      </c>
      <c r="C54" s="285" t="s">
        <v>424</v>
      </c>
      <c r="D54" s="285" t="s">
        <v>424</v>
      </c>
      <c r="E54" s="285" t="s">
        <v>424</v>
      </c>
      <c r="F54" s="285" t="s">
        <v>424</v>
      </c>
      <c r="G54" s="286" t="s">
        <v>424</v>
      </c>
      <c r="H54" s="286" t="s">
        <v>424</v>
      </c>
      <c r="I54" s="280" t="s">
        <v>517</v>
      </c>
      <c r="J54" s="281" t="s">
        <v>424</v>
      </c>
      <c r="N54" s="238" t="str">
        <f t="shared" si="0"/>
        <v>M_00.0017.0000174.6.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2025-11-11T08:17:23Z</dcterms:modified>
</cp:coreProperties>
</file>